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70" yWindow="165" windowWidth="10155" windowHeight="7050" firstSheet="6" activeTab="9"/>
  </bookViews>
  <sheets>
    <sheet name="Notes" sheetId="11" r:id="rId1"/>
    <sheet name="Input Data" sheetId="2" r:id="rId2"/>
    <sheet name="Civil Build Tax Invoice" sheetId="3" r:id="rId3"/>
    <sheet name="Scales" sheetId="4" r:id="rId4"/>
    <sheet name="Previous Payments" sheetId="5" r:id="rId5"/>
    <sheet name="Travelling &amp; Subsistence" sheetId="6" r:id="rId6"/>
    <sheet name="Trip Sheet" sheetId="12" r:id="rId7"/>
    <sheet name="Typing, Duplicating, &amp; Printing" sheetId="7" r:id="rId8"/>
    <sheet name="Time Based" sheetId="8" r:id="rId9"/>
    <sheet name="Site staff &amp; Other" sheetId="9" r:id="rId10"/>
    <sheet name="Non Taxable" sheetId="10" r:id="rId11"/>
    <sheet name="Summary A3" sheetId="13" r:id="rId12"/>
  </sheets>
  <definedNames>
    <definedName name="_xlnm.Print_Area" localSheetId="2">'Civil Build Tax Invoice'!$A$1:$Q$91</definedName>
    <definedName name="_xlnm.Print_Area" localSheetId="1">'Input Data'!$A$1:$H$49</definedName>
    <definedName name="_xlnm.Print_Area" localSheetId="0">Notes!$A$1:$B$70</definedName>
    <definedName name="_xlnm.Print_Area" localSheetId="9">'Site staff &amp; Other'!$A$1:$H$60</definedName>
    <definedName name="_xlnm.Print_Area" localSheetId="8">'Time Based'!$A$1:$H$61</definedName>
    <definedName name="_xlnm.Print_Area" localSheetId="5">'Travelling &amp; Subsistence'!$A$1:$I$61</definedName>
    <definedName name="_xlnm.Print_Titles" localSheetId="2">'Civil Build Tax Invoice'!$1:$13</definedName>
    <definedName name="SCALE_2009B">Scales!$A$3:$D$10</definedName>
    <definedName name="Z_F2EF8C40_5F38_4711_A114_3A47916B87AA_.wvu.PrintArea" localSheetId="2" hidden="1">'Civil Build Tax Invoice'!$A$1:$Q$91</definedName>
    <definedName name="Z_F2EF8C40_5F38_4711_A114_3A47916B87AA_.wvu.PrintArea" localSheetId="1" hidden="1">'Input Data'!$A$1:$H$49</definedName>
    <definedName name="Z_F2EF8C40_5F38_4711_A114_3A47916B87AA_.wvu.PrintArea" localSheetId="9" hidden="1">'Site staff &amp; Other'!$A$1:$H$60</definedName>
    <definedName name="Z_F2EF8C40_5F38_4711_A114_3A47916B87AA_.wvu.PrintArea" localSheetId="8" hidden="1">'Time Based'!$A$1:$H$61</definedName>
    <definedName name="Z_F2EF8C40_5F38_4711_A114_3A47916B87AA_.wvu.PrintArea" localSheetId="5" hidden="1">'Travelling &amp; Subsistence'!$A$1:$I$61</definedName>
    <definedName name="Z_F2EF8C40_5F38_4711_A114_3A47916B87AA_.wvu.PrintTitles" localSheetId="2" hidden="1">'Civil Build Tax Invoice'!$2:$13</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O60" i="12" l="1"/>
  <c r="N44" i="12"/>
  <c r="H43" i="12"/>
  <c r="O43" i="12" s="1"/>
  <c r="O45" i="12" s="1"/>
  <c r="J36" i="12"/>
  <c r="M36" i="12" s="1"/>
  <c r="O36" i="12" s="1"/>
  <c r="O37" i="12" s="1"/>
  <c r="F36" i="12"/>
  <c r="F35" i="12"/>
  <c r="F34" i="12"/>
  <c r="F33" i="12"/>
  <c r="O16" i="12"/>
  <c r="J50" i="13"/>
  <c r="H50" i="13"/>
  <c r="L49" i="13"/>
  <c r="L55" i="13" s="1"/>
  <c r="J47" i="13"/>
  <c r="L47" i="13" s="1"/>
  <c r="H47" i="13"/>
  <c r="J38" i="13"/>
  <c r="L38" i="13" s="1"/>
  <c r="H38" i="13"/>
  <c r="J29" i="13"/>
  <c r="L29" i="13" s="1"/>
  <c r="H29" i="13"/>
  <c r="C3" i="10"/>
  <c r="C3" i="9"/>
  <c r="D3" i="8"/>
  <c r="D3" i="7"/>
  <c r="C3" i="6"/>
  <c r="G3" i="10"/>
  <c r="F3" i="9"/>
  <c r="F3" i="8"/>
  <c r="G3" i="7"/>
  <c r="H3" i="6"/>
  <c r="F2" i="5"/>
  <c r="D2" i="5"/>
  <c r="B11" i="3"/>
  <c r="Q13" i="3"/>
  <c r="E27" i="2"/>
  <c r="J4" i="4" s="1"/>
  <c r="H4" i="4"/>
  <c r="G41" i="2"/>
  <c r="C8" i="2"/>
  <c r="H32" i="2" s="1"/>
  <c r="H35" i="2"/>
  <c r="H39" i="2"/>
  <c r="M47" i="3" s="1"/>
  <c r="Q51" i="3"/>
  <c r="Q54" i="3"/>
  <c r="Q60" i="3"/>
  <c r="O64" i="3"/>
  <c r="Q65" i="3"/>
  <c r="G9" i="2"/>
  <c r="E9" i="2"/>
  <c r="H6" i="4"/>
  <c r="J6" i="4"/>
  <c r="J5" i="4"/>
  <c r="C27" i="2"/>
  <c r="A18" i="3" s="1"/>
  <c r="I18" i="10"/>
  <c r="I20" i="10" s="1"/>
  <c r="Q82" i="3" s="1"/>
  <c r="K2" i="5"/>
  <c r="K41" i="5" s="1"/>
  <c r="M41" i="5" s="1"/>
  <c r="K34" i="5"/>
  <c r="K30" i="5"/>
  <c r="K26" i="5"/>
  <c r="K22" i="5"/>
  <c r="K18" i="5"/>
  <c r="K14" i="5"/>
  <c r="K10" i="5"/>
  <c r="K6" i="5"/>
  <c r="D38" i="5"/>
  <c r="F38" i="5" s="1"/>
  <c r="D34" i="5"/>
  <c r="F34" i="5" s="1"/>
  <c r="D30" i="5"/>
  <c r="F30" i="5" s="1"/>
  <c r="D26" i="5"/>
  <c r="F26" i="5" s="1"/>
  <c r="D22" i="5"/>
  <c r="F22" i="5" s="1"/>
  <c r="D18" i="5"/>
  <c r="F18" i="5" s="1"/>
  <c r="D14" i="5"/>
  <c r="F14" i="5" s="1"/>
  <c r="D10" i="5"/>
  <c r="F10" i="5" s="1"/>
  <c r="D6" i="5"/>
  <c r="F6" i="5" s="1"/>
  <c r="E3" i="2"/>
  <c r="F31" i="2"/>
  <c r="C19" i="2"/>
  <c r="A20" i="2" s="1"/>
  <c r="B3" i="4"/>
  <c r="H29" i="2" s="1"/>
  <c r="M61" i="3"/>
  <c r="H48" i="2"/>
  <c r="I60" i="3" s="1"/>
  <c r="G60" i="3"/>
  <c r="M60" i="3"/>
  <c r="M58" i="3"/>
  <c r="H47" i="2"/>
  <c r="I57" i="3"/>
  <c r="M57" i="3"/>
  <c r="O54" i="3"/>
  <c r="M55" i="3"/>
  <c r="H46" i="2"/>
  <c r="I54" i="3" s="1"/>
  <c r="M54" i="3"/>
  <c r="O51" i="3"/>
  <c r="M52" i="3"/>
  <c r="H45" i="2"/>
  <c r="H49" i="2" s="1"/>
  <c r="M51" i="3"/>
  <c r="F41" i="2"/>
  <c r="A41" i="2"/>
  <c r="I35" i="3"/>
  <c r="M35" i="3"/>
  <c r="G47" i="3"/>
  <c r="E47" i="3"/>
  <c r="I47" i="3"/>
  <c r="K51" i="3"/>
  <c r="K54" i="3"/>
  <c r="K57" i="3"/>
  <c r="K60" i="3"/>
  <c r="O14" i="3"/>
  <c r="N8" i="3"/>
  <c r="O10" i="3"/>
  <c r="Q10" i="3"/>
  <c r="N11" i="3"/>
  <c r="P17" i="3"/>
  <c r="O13" i="3"/>
  <c r="M13" i="3"/>
  <c r="K13" i="3"/>
  <c r="P7" i="3"/>
  <c r="K66" i="3"/>
  <c r="M7" i="3"/>
  <c r="C66" i="3" s="1"/>
  <c r="G10" i="3"/>
  <c r="B10" i="3"/>
  <c r="L10" i="3"/>
  <c r="E11" i="3"/>
  <c r="K11" i="3"/>
  <c r="B9" i="3"/>
  <c r="B8" i="3"/>
  <c r="J4" i="3"/>
  <c r="B7" i="3"/>
  <c r="A45" i="11"/>
  <c r="A47" i="11" s="1"/>
  <c r="A49" i="11" s="1"/>
  <c r="A51" i="11" s="1"/>
  <c r="A53" i="11" s="1"/>
  <c r="A55" i="11" s="1"/>
  <c r="A57" i="11" s="1"/>
  <c r="A59" i="11" s="1"/>
  <c r="A61" i="11" s="1"/>
  <c r="A63" i="11" s="1"/>
  <c r="A65" i="11" s="1"/>
  <c r="A86" i="11" s="1"/>
  <c r="A9" i="11"/>
  <c r="A11" i="11"/>
  <c r="A13" i="11" s="1"/>
  <c r="A15" i="11" s="1"/>
  <c r="A17" i="11" s="1"/>
  <c r="A19" i="11" s="1"/>
  <c r="A21" i="11" s="1"/>
  <c r="A23" i="11" s="1"/>
  <c r="A25" i="11" s="1"/>
  <c r="A27" i="11" s="1"/>
  <c r="A29" i="11" s="1"/>
  <c r="A31" i="11" s="1"/>
  <c r="A33" i="11" s="1"/>
  <c r="A35" i="11" s="1"/>
  <c r="A37" i="11" s="1"/>
  <c r="H7" i="9"/>
  <c r="H8" i="9"/>
  <c r="H9" i="9"/>
  <c r="H10" i="9"/>
  <c r="H11" i="9"/>
  <c r="H12" i="9"/>
  <c r="H13" i="9"/>
  <c r="H14" i="9"/>
  <c r="H15" i="9"/>
  <c r="H16" i="9"/>
  <c r="H21" i="9"/>
  <c r="H22" i="9"/>
  <c r="H23" i="9"/>
  <c r="H24" i="9"/>
  <c r="H25" i="9"/>
  <c r="H26" i="9"/>
  <c r="H27" i="9"/>
  <c r="H28" i="9"/>
  <c r="H29" i="9"/>
  <c r="H30" i="9"/>
  <c r="H35" i="9"/>
  <c r="H45" i="9" s="1"/>
  <c r="H36" i="9"/>
  <c r="H37" i="9"/>
  <c r="H38" i="9"/>
  <c r="H39" i="9"/>
  <c r="H40" i="9"/>
  <c r="H41" i="9"/>
  <c r="H42" i="9"/>
  <c r="H43" i="9"/>
  <c r="H44" i="9"/>
  <c r="H49" i="9"/>
  <c r="H56" i="9" s="1"/>
  <c r="H12" i="8"/>
  <c r="H13" i="8"/>
  <c r="H14" i="8"/>
  <c r="H15" i="8"/>
  <c r="H16" i="8"/>
  <c r="H17" i="8"/>
  <c r="H18" i="8"/>
  <c r="H19" i="8"/>
  <c r="H20" i="8"/>
  <c r="H21" i="8"/>
  <c r="H27" i="8"/>
  <c r="H28" i="8"/>
  <c r="H29" i="8"/>
  <c r="H30" i="8"/>
  <c r="H31" i="8"/>
  <c r="H32" i="8"/>
  <c r="H33" i="8"/>
  <c r="H34" i="8"/>
  <c r="H35" i="8"/>
  <c r="H36" i="8"/>
  <c r="H37" i="8"/>
  <c r="H38" i="8"/>
  <c r="H39" i="8"/>
  <c r="H40" i="8"/>
  <c r="H45" i="8"/>
  <c r="H59" i="8" s="1"/>
  <c r="H46" i="8"/>
  <c r="H47" i="8"/>
  <c r="H48" i="8"/>
  <c r="H49" i="8"/>
  <c r="H50" i="8"/>
  <c r="H51" i="8"/>
  <c r="H52" i="8"/>
  <c r="H53" i="8"/>
  <c r="H54" i="8"/>
  <c r="H55" i="8"/>
  <c r="H56" i="8"/>
  <c r="H57" i="8"/>
  <c r="H58" i="8"/>
  <c r="I8" i="7"/>
  <c r="I9" i="7"/>
  <c r="I10" i="7"/>
  <c r="I11" i="7"/>
  <c r="I12" i="7"/>
  <c r="I13" i="7"/>
  <c r="I14" i="7"/>
  <c r="I19" i="7"/>
  <c r="I20" i="7"/>
  <c r="I21" i="7"/>
  <c r="I22" i="7"/>
  <c r="I23" i="7"/>
  <c r="I24" i="7"/>
  <c r="I25" i="7"/>
  <c r="I26" i="7"/>
  <c r="I27" i="7"/>
  <c r="I32" i="7"/>
  <c r="I33" i="7"/>
  <c r="I34" i="7"/>
  <c r="I39" i="7" s="1"/>
  <c r="I35" i="7"/>
  <c r="I36" i="7"/>
  <c r="I37" i="7"/>
  <c r="I38" i="7"/>
  <c r="I43" i="7"/>
  <c r="I44" i="7"/>
  <c r="I45" i="7"/>
  <c r="I46" i="7"/>
  <c r="I47" i="7"/>
  <c r="I48" i="7"/>
  <c r="I49" i="7"/>
  <c r="I50" i="7"/>
  <c r="I51" i="7"/>
  <c r="I52" i="7"/>
  <c r="I53" i="7"/>
  <c r="I54" i="7"/>
  <c r="I55" i="7"/>
  <c r="I24" i="6"/>
  <c r="I34" i="6" s="1"/>
  <c r="I60" i="6" s="1"/>
  <c r="Q73" i="3" s="1"/>
  <c r="I25" i="6"/>
  <c r="I26" i="6"/>
  <c r="I27" i="6"/>
  <c r="I28" i="6"/>
  <c r="I29" i="6"/>
  <c r="I30" i="6"/>
  <c r="I31" i="6"/>
  <c r="I32" i="6"/>
  <c r="I33" i="6"/>
  <c r="I46" i="6"/>
  <c r="I57"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M6" i="5"/>
  <c r="H7" i="5"/>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M10" i="5"/>
  <c r="M14" i="5"/>
  <c r="M18" i="5"/>
  <c r="M22" i="5"/>
  <c r="M26" i="5"/>
  <c r="M30" i="5"/>
  <c r="M34" i="5"/>
  <c r="C42" i="5"/>
  <c r="J5" i="5" s="1"/>
  <c r="J42" i="5" s="1"/>
  <c r="E42" i="5"/>
  <c r="L5" i="5" s="1"/>
  <c r="L42" i="5" s="1"/>
  <c r="K2" i="3"/>
  <c r="Q3" i="3"/>
  <c r="B5" i="3"/>
  <c r="B6" i="3"/>
  <c r="B12" i="3"/>
  <c r="B13" i="3"/>
  <c r="L9" i="3"/>
  <c r="C14" i="3"/>
  <c r="C15" i="3"/>
  <c r="P16" i="3"/>
  <c r="C18" i="3"/>
  <c r="C16" i="3"/>
  <c r="Q9" i="3"/>
  <c r="C16" i="2"/>
  <c r="C91" i="3"/>
  <c r="C6" i="2"/>
  <c r="E16" i="2"/>
  <c r="E17" i="2"/>
  <c r="E40" i="2"/>
  <c r="F40" i="2"/>
  <c r="G40" i="2"/>
  <c r="G49" i="2"/>
  <c r="H22" i="8" l="1"/>
  <c r="H17" i="9"/>
  <c r="D7" i="5"/>
  <c r="F7" i="5" s="1"/>
  <c r="D11" i="5"/>
  <c r="F11" i="5" s="1"/>
  <c r="D15" i="5"/>
  <c r="F15" i="5" s="1"/>
  <c r="D19" i="5"/>
  <c r="F19" i="5" s="1"/>
  <c r="D23" i="5"/>
  <c r="F23" i="5" s="1"/>
  <c r="D27" i="5"/>
  <c r="F27" i="5" s="1"/>
  <c r="D31" i="5"/>
  <c r="F31" i="5" s="1"/>
  <c r="D35" i="5"/>
  <c r="F35" i="5" s="1"/>
  <c r="D39" i="5"/>
  <c r="F39" i="5" s="1"/>
  <c r="K7" i="5"/>
  <c r="M7" i="5" s="1"/>
  <c r="K11" i="5"/>
  <c r="M11" i="5" s="1"/>
  <c r="K15" i="5"/>
  <c r="M15" i="5" s="1"/>
  <c r="K19" i="5"/>
  <c r="M19" i="5" s="1"/>
  <c r="K23" i="5"/>
  <c r="M23" i="5" s="1"/>
  <c r="K27" i="5"/>
  <c r="M27" i="5" s="1"/>
  <c r="K31" i="5"/>
  <c r="M31" i="5" s="1"/>
  <c r="K35" i="5"/>
  <c r="M35" i="5" s="1"/>
  <c r="K39" i="5"/>
  <c r="M39" i="5" s="1"/>
  <c r="F37" i="12"/>
  <c r="I15" i="7"/>
  <c r="H41" i="8"/>
  <c r="H61" i="8" s="1"/>
  <c r="Q70" i="3" s="1"/>
  <c r="H31" i="9"/>
  <c r="D8" i="5"/>
  <c r="F8" i="5" s="1"/>
  <c r="D12" i="5"/>
  <c r="F12" i="5" s="1"/>
  <c r="D16" i="5"/>
  <c r="F16" i="5" s="1"/>
  <c r="D20" i="5"/>
  <c r="F20" i="5" s="1"/>
  <c r="D24" i="5"/>
  <c r="F24" i="5" s="1"/>
  <c r="D28" i="5"/>
  <c r="F28" i="5" s="1"/>
  <c r="D32" i="5"/>
  <c r="F32" i="5" s="1"/>
  <c r="D36" i="5"/>
  <c r="F36" i="5" s="1"/>
  <c r="D40" i="5"/>
  <c r="F40" i="5" s="1"/>
  <c r="K8" i="5"/>
  <c r="M8" i="5" s="1"/>
  <c r="K12" i="5"/>
  <c r="M12" i="5" s="1"/>
  <c r="K16" i="5"/>
  <c r="M16" i="5" s="1"/>
  <c r="K20" i="5"/>
  <c r="M20" i="5" s="1"/>
  <c r="K24" i="5"/>
  <c r="M24" i="5" s="1"/>
  <c r="K28" i="5"/>
  <c r="M28" i="5" s="1"/>
  <c r="K32" i="5"/>
  <c r="M32" i="5" s="1"/>
  <c r="K36" i="5"/>
  <c r="M36" i="5" s="1"/>
  <c r="K40" i="5"/>
  <c r="M40" i="5" s="1"/>
  <c r="K4" i="4"/>
  <c r="K38" i="3" s="1"/>
  <c r="O61" i="12"/>
  <c r="K38" i="5"/>
  <c r="M38" i="5" s="1"/>
  <c r="I56" i="7"/>
  <c r="I28" i="7"/>
  <c r="D5" i="5"/>
  <c r="D9" i="5"/>
  <c r="F9" i="5" s="1"/>
  <c r="D13" i="5"/>
  <c r="F13" i="5" s="1"/>
  <c r="D17" i="5"/>
  <c r="F17" i="5" s="1"/>
  <c r="D21" i="5"/>
  <c r="F21" i="5" s="1"/>
  <c r="D25" i="5"/>
  <c r="F25" i="5" s="1"/>
  <c r="D29" i="5"/>
  <c r="F29" i="5" s="1"/>
  <c r="D33" i="5"/>
  <c r="F33" i="5" s="1"/>
  <c r="D37" i="5"/>
  <c r="F37" i="5" s="1"/>
  <c r="D41" i="5"/>
  <c r="F41" i="5" s="1"/>
  <c r="K9" i="5"/>
  <c r="M9" i="5" s="1"/>
  <c r="K13" i="5"/>
  <c r="M13" i="5" s="1"/>
  <c r="K17" i="5"/>
  <c r="M17" i="5" s="1"/>
  <c r="K21" i="5"/>
  <c r="M21" i="5" s="1"/>
  <c r="K25" i="5"/>
  <c r="M25" i="5" s="1"/>
  <c r="K29" i="5"/>
  <c r="M29" i="5" s="1"/>
  <c r="K33" i="5"/>
  <c r="M33" i="5" s="1"/>
  <c r="K37" i="5"/>
  <c r="M37" i="5" s="1"/>
  <c r="L53" i="13"/>
  <c r="I59" i="7"/>
  <c r="Q74" i="3" s="1"/>
  <c r="M26" i="3"/>
  <c r="K26" i="3"/>
  <c r="K47" i="3"/>
  <c r="K35" i="3"/>
  <c r="K44" i="3"/>
  <c r="K32" i="3"/>
  <c r="H38" i="2"/>
  <c r="H34" i="2"/>
  <c r="H37" i="2"/>
  <c r="H33" i="2"/>
  <c r="H5" i="4"/>
  <c r="K5" i="4" s="1"/>
  <c r="K6" i="4" s="1"/>
  <c r="Q57" i="3"/>
  <c r="Q62" i="3" s="1"/>
  <c r="H36" i="2"/>
  <c r="K29" i="3"/>
  <c r="K41" i="3"/>
  <c r="H58" i="9" l="1"/>
  <c r="H60" i="9" s="1"/>
  <c r="Q75" i="3" s="1"/>
  <c r="Q77" i="3" s="1"/>
  <c r="A59" i="9"/>
  <c r="D42" i="5"/>
  <c r="K5" i="5" s="1"/>
  <c r="F5" i="5"/>
  <c r="F42" i="5" s="1"/>
  <c r="L54" i="13"/>
  <c r="L56" i="13" s="1"/>
  <c r="H54" i="13"/>
  <c r="G38" i="3"/>
  <c r="I38" i="3"/>
  <c r="M38" i="3"/>
  <c r="I29" i="3"/>
  <c r="M29" i="3"/>
  <c r="G41" i="3"/>
  <c r="I41" i="3"/>
  <c r="M41" i="3"/>
  <c r="M32" i="3"/>
  <c r="I32" i="3"/>
  <c r="H40" i="2"/>
  <c r="I44" i="3"/>
  <c r="G44" i="3"/>
  <c r="M44" i="3"/>
  <c r="K42" i="5" l="1"/>
  <c r="Q79" i="3" s="1"/>
  <c r="M5" i="5"/>
  <c r="M42" i="5" s="1"/>
  <c r="G16" i="6"/>
  <c r="I16" i="6" s="1"/>
  <c r="G12" i="6"/>
  <c r="I12" i="6" s="1"/>
  <c r="G8" i="6"/>
  <c r="I8" i="6" s="1"/>
  <c r="G15" i="6"/>
  <c r="I15" i="6" s="1"/>
  <c r="G11" i="6"/>
  <c r="I11" i="6" s="1"/>
  <c r="G7" i="6"/>
  <c r="I7" i="6" s="1"/>
  <c r="G14" i="6"/>
  <c r="I14" i="6" s="1"/>
  <c r="G10" i="6"/>
  <c r="I10" i="6" s="1"/>
  <c r="G13" i="6"/>
  <c r="I13" i="6" s="1"/>
  <c r="G9" i="6"/>
  <c r="I9" i="6" s="1"/>
  <c r="M27" i="3"/>
  <c r="Q26" i="3" s="1"/>
  <c r="M33" i="3"/>
  <c r="Q32" i="3" s="1"/>
  <c r="M39" i="3"/>
  <c r="Q38" i="3" s="1"/>
  <c r="M45" i="3"/>
  <c r="Q44" i="3" s="1"/>
  <c r="D21" i="2"/>
  <c r="C17" i="3" s="1"/>
  <c r="M30" i="3"/>
  <c r="Q29" i="3" s="1"/>
  <c r="M36" i="3"/>
  <c r="Q35" i="3" s="1"/>
  <c r="M42" i="3"/>
  <c r="Q41" i="3" s="1"/>
  <c r="M48" i="3"/>
  <c r="Q47" i="3" s="1"/>
  <c r="Q20" i="3"/>
  <c r="Q18" i="3"/>
  <c r="I17" i="6" l="1"/>
  <c r="Q69" i="3" s="1"/>
  <c r="O20" i="3"/>
  <c r="K20" i="3"/>
  <c r="M20" i="3"/>
  <c r="Q23" i="3"/>
  <c r="Q68" i="3" s="1"/>
  <c r="Q71" i="3" s="1"/>
  <c r="O60" i="3"/>
  <c r="O38" i="3"/>
  <c r="O41" i="3"/>
  <c r="O44" i="3"/>
  <c r="O47" i="3"/>
  <c r="O35" i="3"/>
  <c r="O57" i="3"/>
  <c r="O32" i="3"/>
  <c r="O26" i="3"/>
  <c r="O29" i="3"/>
  <c r="Q49" i="3"/>
  <c r="Q63" i="3" s="1"/>
  <c r="Q64" i="3" s="1"/>
  <c r="Q78" i="3" l="1"/>
  <c r="I83" i="3" s="1"/>
  <c r="I80" i="3" l="1"/>
  <c r="Q80" i="3"/>
  <c r="M81" i="3"/>
  <c r="Q81" i="3" s="1"/>
  <c r="Q83" i="3" s="1"/>
</calcChain>
</file>

<file path=xl/comments1.xml><?xml version="1.0" encoding="utf-8"?>
<comments xmlns="http://schemas.openxmlformats.org/spreadsheetml/2006/main">
  <authors>
    <author>BEAURAIN</author>
    <author>charles beaurain</author>
    <author>Charles Beaurain</author>
  </authors>
  <commentList>
    <comment ref="F9"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9" authorId="0">
      <text>
        <r>
          <rPr>
            <sz val="8"/>
            <color indexed="81"/>
            <rFont val="Tahoma"/>
            <family val="2"/>
          </rPr>
          <t xml:space="preserve">
AMOUNT APPROVED BY THE D: PM
</t>
        </r>
      </text>
    </comment>
    <comment ref="D16" authorId="1">
      <text>
        <r>
          <rPr>
            <b/>
            <sz val="10"/>
            <color indexed="81"/>
            <rFont val="Tahoma"/>
            <family val="2"/>
          </rPr>
          <t>charles beaurain:</t>
        </r>
        <r>
          <rPr>
            <sz val="10"/>
            <color indexed="81"/>
            <rFont val="Tahoma"/>
            <family val="2"/>
          </rPr>
          <t xml:space="preserve">
Type "None" if not registered otherwise insert the registration number.</t>
        </r>
      </text>
    </comment>
    <comment ref="D22" authorId="2">
      <text>
        <r>
          <rPr>
            <b/>
            <sz val="10"/>
            <color indexed="81"/>
            <rFont val="Tahoma"/>
            <family val="2"/>
          </rPr>
          <t xml:space="preserve">Charles Beaurain:
</t>
        </r>
        <r>
          <rPr>
            <sz val="10"/>
            <color indexed="81"/>
            <rFont val="Tahoma"/>
            <family val="2"/>
          </rPr>
          <t>PLEASE INSERT THE PERCENTAGE TENDERED BY THE CONSULTANT.  IF IT WAS A DIRECT APPOINTMENT PUT IN 100%.</t>
        </r>
      </text>
    </comment>
  </commentList>
</comments>
</file>

<file path=xl/comments2.xml><?xml version="1.0" encoding="utf-8"?>
<comments xmlns="http://schemas.openxmlformats.org/spreadsheetml/2006/main">
  <authors>
    <author>Ron Naicker</author>
  </authors>
  <commentList>
    <comment ref="I59"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Ron Naicker</author>
  </authors>
  <commentList>
    <comment ref="H41"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Ron Naicker</author>
  </authors>
  <commentList>
    <comment ref="I19" authorId="0">
      <text>
        <r>
          <rPr>
            <sz val="8"/>
            <color indexed="10"/>
            <rFont val="Tahoma"/>
            <family val="2"/>
          </rPr>
          <t>Enter the total amount of all previous payments on this item here as well as on the Previous Payments sheet.</t>
        </r>
      </text>
    </comment>
    <comment ref="I20" authorId="1">
      <text>
        <r>
          <rPr>
            <b/>
            <sz val="8"/>
            <color indexed="81"/>
            <rFont val="Tahoma"/>
            <family val="2"/>
          </rPr>
          <t>Enter this amount on the Summary page</t>
        </r>
        <r>
          <rPr>
            <sz val="8"/>
            <color indexed="81"/>
            <rFont val="Tahoma"/>
            <family val="2"/>
          </rPr>
          <t xml:space="preserve">
</t>
        </r>
      </text>
    </comment>
  </commentList>
</comments>
</file>

<file path=xl/sharedStrings.xml><?xml version="1.0" encoding="utf-8"?>
<sst xmlns="http://schemas.openxmlformats.org/spreadsheetml/2006/main" count="765" uniqueCount="523">
  <si>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</si>
  <si>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</si>
  <si>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</si>
  <si>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</si>
  <si>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</si>
  <si>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</si>
  <si>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</si>
  <si>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</si>
  <si>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</si>
  <si>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</si>
  <si>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</si>
  <si>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</si>
  <si>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</si>
  <si>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</si>
  <si>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</si>
  <si>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</si>
  <si>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</si>
  <si>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</si>
  <si>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</si>
  <si>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</si>
  <si>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</si>
  <si>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</si>
  <si>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</si>
  <si>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</si>
  <si>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</si>
  <si>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</si>
  <si>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</si>
  <si>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</si>
  <si>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</si>
  <si>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</si>
  <si>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</si>
  <si>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</si>
  <si>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</si>
  <si>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</si>
  <si>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</si>
  <si>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</si>
  <si>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</si>
  <si>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</si>
  <si>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</si>
  <si>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</si>
  <si>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</si>
  <si>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</si>
  <si>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</si>
  <si>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</si>
  <si>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</si>
  <si>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</si>
  <si>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</si>
  <si>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</si>
  <si>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</si>
  <si>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</si>
  <si>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</si>
  <si>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</si>
  <si>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</si>
  <si>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</si>
  <si>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</si>
  <si>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</si>
  <si>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</si>
  <si>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</si>
  <si>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</si>
  <si>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</si>
  <si>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</si>
  <si>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</si>
  <si>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</si>
  <si>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</si>
  <si>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</si>
  <si>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</si>
  <si>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</si>
  <si>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</si>
  <si>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</si>
  <si>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</si>
  <si>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</si>
  <si>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</si>
  <si>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</si>
  <si>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</si>
  <si>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</si>
  <si>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</si>
  <si>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</si>
  <si>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</si>
  <si>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</si>
  <si>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</si>
  <si>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</si>
  <si>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</si>
  <si>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</si>
  <si>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</si>
  <si>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</si>
  <si>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</si>
  <si>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</si>
  <si>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</si>
  <si>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</si>
  <si>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</si>
  <si>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</si>
  <si>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</si>
  <si>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</si>
  <si>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</si>
  <si>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</si>
  <si>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</si>
  <si>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</si>
  <si>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</si>
  <si>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</si>
  <si>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</si>
  <si>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</si>
  <si>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</si>
  <si>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</si>
  <si>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</si>
  <si>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</si>
  <si>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</si>
  <si>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</si>
  <si>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</si>
  <si>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</si>
  <si>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</si>
  <si>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</si>
  <si>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</si>
  <si>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</si>
  <si>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</si>
  <si>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</si>
  <si>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</si>
  <si>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</si>
  <si>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</si>
  <si>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</si>
  <si>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Non-taxable Expenses Total</t>
  </si>
  <si>
    <t xml:space="preserve">VAT REGISTRATION NO: </t>
  </si>
  <si>
    <t xml:space="preserve">VAT REGISTRATION </t>
  </si>
  <si>
    <t>LESS TOTAL PREVIOUS PAYMENTS (EXCL VAT)</t>
  </si>
  <si>
    <t>=</t>
  </si>
  <si>
    <t>SERVICE: DESCRIPTION</t>
  </si>
  <si>
    <t>PAYEE: (CONSULTING ENGINEER)</t>
  </si>
  <si>
    <t>CONSULTANT'S REF. NUMBER   :</t>
  </si>
  <si>
    <t>+</t>
  </si>
  <si>
    <t>CLAIM</t>
  </si>
  <si>
    <t xml:space="preserve"> Report: Time Based fees </t>
  </si>
  <si>
    <t>For DIRECTOR: Project Management</t>
  </si>
  <si>
    <t>TYPE OF PROJECT:</t>
  </si>
  <si>
    <t>TARIFF OF FEES TO APPLY</t>
  </si>
  <si>
    <r>
      <t> </t>
    </r>
    <r>
      <rPr>
        <b/>
        <sz val="11"/>
        <rFont val="Arial"/>
        <family val="2"/>
      </rPr>
      <t>Structural:  Engineering projects:</t>
    </r>
  </si>
  <si>
    <t>Preliminary design</t>
  </si>
  <si>
    <t>Design and tender</t>
  </si>
  <si>
    <t>Working drawings</t>
  </si>
  <si>
    <t>Construction</t>
  </si>
  <si>
    <t>%</t>
  </si>
  <si>
    <t>PAGE 2 OF INVOICE</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</si>
  <si>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</si>
  <si>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</si>
  <si>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</si>
  <si>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</si>
  <si>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</si>
  <si>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</si>
  <si>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</si>
  <si>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</si>
  <si>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</si>
  <si>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</si>
  <si>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</si>
  <si>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</si>
  <si>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</si>
  <si>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</si>
  <si>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</si>
  <si>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TOTAL</t>
  </si>
  <si>
    <t>DUPLICATES NOT AFFECTED BY ANY FACTOR OTHER THAN .25.</t>
  </si>
  <si>
    <t xml:space="preserve">WCS NO: </t>
  </si>
  <si>
    <t>FILE NO :</t>
  </si>
  <si>
    <t>FEES (a) PRELIMINARY DESIGN, DESIGN, TENDER &amp; WORKING DRAWING STAGE</t>
  </si>
  <si>
    <t>FEES (b) CONSTRUCTION AND COMPLETION STAGES</t>
  </si>
  <si>
    <t>FEES (c ): TIME BASED</t>
  </si>
  <si>
    <t>FEES (d): EXPENSES AND COSTS (DISBURSEMENTS)</t>
  </si>
  <si>
    <t>FEE FOR CIVIL ENGINEERS</t>
  </si>
  <si>
    <t>CIVIL ENGINEERS' BUILDING PROJECTS</t>
  </si>
  <si>
    <t>TOTAL VALUE OF ALL WORK BY THE ENGINEER APPROPRIATE TO CLAUSE 3.2.2 OF THE GAZETTE</t>
  </si>
  <si>
    <t>TOTAL VALUE OF ALL WORK COMPLETED, APPROPRIATE TO CLAUSE 3.2.2 OF THE GAZETTE</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</si>
  <si>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</si>
  <si>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</si>
  <si>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</si>
  <si>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</si>
  <si>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t>In some cases more than one of the fee factor multipliers may have to be applied to the same portion of the works, and these factors have to be dealt with separately in the fee calculations. (Duplications, existing installations, mass concrete, brickwork etc,)</t>
  </si>
  <si>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</si>
  <si>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</si>
  <si>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</si>
  <si>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</si>
  <si>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</si>
  <si>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</si>
  <si>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</si>
  <si>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</si>
  <si>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</si>
  <si>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</si>
  <si>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</si>
  <si>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</si>
  <si>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t>FEES CODE (YEAR)</t>
  </si>
  <si>
    <t>DEPARTMENTAL FILE NO:</t>
  </si>
  <si>
    <t>DPW DRAWING NUMBER</t>
  </si>
  <si>
    <t>COMPANY REGISTRATION NUMBER:</t>
  </si>
  <si>
    <t>CONSULTANT'S INVOICE NUMBER:</t>
  </si>
  <si>
    <t>Tel</t>
  </si>
  <si>
    <t>Tel:</t>
  </si>
  <si>
    <t>TELEPHONE &amp; FACSIMILE NUMBERS</t>
  </si>
  <si>
    <t>WCS NO:</t>
  </si>
  <si>
    <t>WCS NO</t>
  </si>
  <si>
    <t>FACSIMILE NO:</t>
  </si>
  <si>
    <t>N</t>
  </si>
  <si>
    <r>
      <t xml:space="preserve">PRELIMINARY DESIGN, DESIGN &amp; TENDER AND WORKING DRAWING STAGES. </t>
    </r>
    <r>
      <rPr>
        <b/>
        <i/>
        <sz val="12"/>
        <color indexed="10"/>
        <rFont val="Arial"/>
        <family val="2"/>
      </rPr>
      <t>ALL VALUES MUST INCLUDE RELEVANT PROPORTION OF P&amp;G AND CPA DURING CONSTRUCTION STAGE.</t>
    </r>
  </si>
  <si>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</si>
  <si>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</si>
  <si>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</si>
  <si>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</si>
  <si>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</si>
  <si>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</si>
  <si>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r>
      <t xml:space="preserve">CONSTRUCTION AND COMPLETION STAGE (INTERIM PAYMENTS)                                                                                                   </t>
    </r>
    <r>
      <rPr>
        <b/>
        <i/>
        <sz val="12"/>
        <color indexed="53"/>
        <rFont val="Arial"/>
        <family val="2"/>
      </rPr>
      <t>ALL VALUES MUST INCLUDE RELEVANT PROPORTION OF P&amp;G AND CPA</t>
    </r>
  </si>
  <si>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</si>
  <si>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</si>
  <si>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CONSTRUCTION MONITORING ONLY</t>
  </si>
  <si>
    <t>Cell</t>
  </si>
  <si>
    <t>TAX INVOICE</t>
  </si>
  <si>
    <t xml:space="preserve"> FEE FOR CIVIL ENGINEERING SERVICES: </t>
  </si>
  <si>
    <t xml:space="preserve">1. VALUE OF WORK NOT AFFECTED BY ANY FACTORS </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</si>
  <si>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</si>
  <si>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</si>
  <si>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</si>
  <si>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5. VALUE OF WORK IN DUPLICATED EXISTING FACILITIES AFFECTED BY 0.25 AND 1.25 FACTORS ONLY.</t>
  </si>
  <si>
    <t>6. VALUE OF INTERNAL WATER AND DRAINAGE IN BUILDINGS IN EXISTING FACILITIES AFFECTED BY 1.25 AND 1.25 FACTORS ONLY.</t>
  </si>
  <si>
    <t>7. VALUE OF INTERNAL WATER AND DRAINAGE IN BUILDINGS IN DUPLICATES AFFECTED BY 1.25 AND 0.25 FACTORS ONLY.</t>
  </si>
  <si>
    <t>8. VALUE OF INTERNAL WATER AND DRAINAGE IN BUILDINGS IN DUPLICATED EXISTING FACILITIES AFFECTED BY 1.25,  0.25, AND 1.25 FACTORS ONLY.</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</si>
  <si>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</si>
  <si>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</si>
  <si>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</si>
  <si>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4. VALUE OF INTERNAL WATER AND DRAINAGE WORK IN BUILDINGS IN EXISTING FACILITIES AFFECTED BY 1.25 AND 1.25 FACTORS.</t>
  </si>
  <si>
    <t>ESTIMATES OR TENDER VALUES?</t>
  </si>
  <si>
    <t>PAYMENT NO</t>
  </si>
  <si>
    <t>1</t>
  </si>
  <si>
    <t>CARRIED OVER</t>
  </si>
  <si>
    <t>38</t>
  </si>
  <si>
    <t>Typing Duplicating &amp; Printing TOTAL Excl VAT</t>
  </si>
  <si>
    <t xml:space="preserve"> Report: Time Based fees Total Excl VAT</t>
  </si>
  <si>
    <t>Site Staff &amp; Other Charges Total Excl VAT</t>
  </si>
  <si>
    <t>TRAVELLING  TIME</t>
  </si>
  <si>
    <t>Travelling  time</t>
  </si>
  <si>
    <t xml:space="preserve">CONSTRUCTION MONITORING  &amp; OTHER </t>
  </si>
  <si>
    <t>INPUT ALL INFORMATION FOR THE WHOLE PROJECT</t>
  </si>
  <si>
    <t>Construction Monitoring &amp; Other: Time Based fees Total Excl VAT</t>
  </si>
  <si>
    <t>Travelling &amp; Public Transport Total Excl VAT</t>
  </si>
  <si>
    <t xml:space="preserve"> Other: Time Based fees Total Excl VAT</t>
  </si>
  <si>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</si>
  <si>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</si>
  <si>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</si>
  <si>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</si>
  <si>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</si>
  <si>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</si>
  <si>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</si>
  <si>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</si>
  <si>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PLUS NON TAXABLE EXPENSES</t>
  </si>
  <si>
    <t>Other Charges Total Incl VAT</t>
  </si>
  <si>
    <t xml:space="preserve">Site Staff &amp; Other Charges Total Incl VAT </t>
  </si>
  <si>
    <t>PERCENTAGE OF FEE TENDERED</t>
  </si>
  <si>
    <t>DUE</t>
  </si>
  <si>
    <t>% OF STANDARD FEES TENDERED FOR PROFESSIONAL SERVICES</t>
  </si>
  <si>
    <t>(Not applicable in case of a tender for professional services)</t>
  </si>
  <si>
    <t>The published Guidelines for Engineering fees have been amended by the DPW Letter of Invitation, so one has to refer to the latter, or use a copy of the relevant Guidelines which has been marked up to show the revised Fee scale, the DPW Guidelines (DG)</t>
  </si>
  <si>
    <t>Note the standardised format of the fee calculators for the different professions. The Input sheets &amp; disbursements contain virtually identical information.</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</si>
  <si>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</si>
  <si>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</si>
  <si>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</si>
  <si>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</si>
  <si>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</si>
  <si>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Multi-tenant installations: DPW is not involved in this situation, and this fee has been marked as N/A in order to avoid confusion</t>
  </si>
  <si>
    <t>Principal Agent: A separate fee will be calculated for such an appointment, because the fee is based on the value of the works (1% of the total value of the works). This procedure is NOT a fee factor multiplier to be applied to the basic fee.</t>
  </si>
  <si>
    <t>While the DG provides for a fee for the leader of the team, this is not an additional fee, but a redistribution of the total fee to provide a larger share for the team leader</t>
  </si>
  <si>
    <t>Additional Construction Monitoring: A separately motivated fee is mentioned but not determined. This can be a separately calculated fee with the calculations shown on the Time Base sheet</t>
  </si>
  <si>
    <t xml:space="preserve">The dates must be typed in as follows: ddmmmyy i.e. "5aug05" </t>
  </si>
  <si>
    <t>When typing amounts only type the value. No "R" in front and no spaces between the numbers.</t>
  </si>
  <si>
    <t>Some comments or notes with arrows pointing to certain cells are displayed to guide the user, but they will not be printed.</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</si>
  <si>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</si>
  <si>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</si>
  <si>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SCALE_2009B</t>
  </si>
  <si>
    <t>2009 Scales</t>
  </si>
  <si>
    <t>CLIENT</t>
  </si>
  <si>
    <t>POSTAL ADDRESS</t>
  </si>
  <si>
    <t>POST OFFICE</t>
  </si>
  <si>
    <t>POSTAL CODE</t>
  </si>
  <si>
    <t>RESIDENTIAL ADDRESS</t>
  </si>
  <si>
    <t>TEL NO</t>
  </si>
  <si>
    <t>FAX NO</t>
  </si>
  <si>
    <t>FAX-TO-EMAIL</t>
  </si>
  <si>
    <t>E-MAIL ADDRESS</t>
  </si>
  <si>
    <t>Fax</t>
  </si>
  <si>
    <t>PC</t>
  </si>
  <si>
    <t>CELL PHONE</t>
  </si>
  <si>
    <t>DRW NO:</t>
  </si>
  <si>
    <t>PROJECT MAN:</t>
  </si>
  <si>
    <t>CELL</t>
  </si>
  <si>
    <t>E-MAIL</t>
  </si>
  <si>
    <t>TEL</t>
  </si>
  <si>
    <t>FAX2</t>
  </si>
  <si>
    <t>FAX</t>
  </si>
  <si>
    <t>P CODE</t>
  </si>
  <si>
    <t xml:space="preserve">PAGE 2 OF INVOICE NO: </t>
  </si>
  <si>
    <t>DATE:</t>
  </si>
  <si>
    <t>STREET &amp; NO</t>
  </si>
  <si>
    <t>TOWN/CITY</t>
  </si>
  <si>
    <t>PAYEE's INVOICE NO:</t>
  </si>
  <si>
    <t>PAYEE'S REF. NUMBER:</t>
  </si>
  <si>
    <t>TOTAL PERCENTAGE BASED FEES FOR PRELIMINARY DESIGN, DESIGN, TENDER &amp; WORKING DRAWING STAGE (a)</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</si>
  <si>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</si>
  <si>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 xml:space="preserve"> Other</t>
    </r>
  </si>
  <si>
    <t>DPW PROJECT MANAGER</t>
  </si>
  <si>
    <t>BUILDING PROJECT</t>
  </si>
  <si>
    <t>ceb09</t>
  </si>
  <si>
    <t>ESTIMATES ONLY</t>
  </si>
  <si>
    <t>TOTAL PERCENTAGE BASED FEES FOR CONSTRUCTION AND COMPLETION STAGES (b)</t>
  </si>
  <si>
    <t>TOTAL FEES TIME BASED (c)</t>
  </si>
  <si>
    <t>TOTAL FEES (d) EXPENSES AND COSTS (DISBURSEMENTS) (d)</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</si>
  <si>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</si>
  <si>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</si>
  <si>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</si>
  <si>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</si>
  <si>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</si>
  <si>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</si>
  <si>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</si>
  <si>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NOT REGISTERED</t>
  </si>
  <si>
    <t>PERCENTAGE OF STAGE COMPLETED</t>
  </si>
  <si>
    <t>APPORTIONMENT OF THE DESIGN STAGE</t>
  </si>
  <si>
    <t xml:space="preserve">Stage </t>
  </si>
  <si>
    <t>Description</t>
  </si>
  <si>
    <t>Apportionment</t>
  </si>
  <si>
    <t>Progress</t>
  </si>
  <si>
    <t>Factor</t>
  </si>
  <si>
    <t>Stage 1</t>
  </si>
  <si>
    <t>Stage 2</t>
  </si>
  <si>
    <t>Stage 3</t>
  </si>
  <si>
    <t>Completion o</t>
  </si>
  <si>
    <t>PENALTY APPLIED</t>
  </si>
  <si>
    <t>LESS PENALTY</t>
  </si>
  <si>
    <t xml:space="preserve"> TO</t>
  </si>
  <si>
    <t>PRELIMINARY DESIGN</t>
  </si>
  <si>
    <t>NO</t>
  </si>
  <si>
    <t>CE</t>
  </si>
  <si>
    <t>Version 3.2 2012-10</t>
  </si>
  <si>
    <t>PLEASE READ THE NOTES (1st SHEET) BEFORE STARTING TO POPULATE THE SHEETS. COMPLETE ALL YELLOW CELLS!!!</t>
  </si>
  <si>
    <t>CLAIM NO:</t>
  </si>
  <si>
    <t>PREVIOUS CLAIMS</t>
  </si>
  <si>
    <t>ANNEXURE A3</t>
  </si>
  <si>
    <t>SUMMARY  OF  FEE  ACCOUNT</t>
  </si>
  <si>
    <t>CLAIM No  :</t>
  </si>
  <si>
    <t>:</t>
  </si>
  <si>
    <t xml:space="preserve"> Name of Service</t>
  </si>
  <si>
    <t>WCS</t>
  </si>
  <si>
    <t xml:space="preserve"> Name of Consultant Firm</t>
  </si>
  <si>
    <t xml:space="preserve"> Address of Consultant Firm</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</si>
  <si>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</si>
  <si>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</si>
  <si>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</si>
  <si>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</si>
  <si>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</si>
  <si>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</si>
  <si>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</si>
  <si>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</si>
  <si>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</si>
  <si>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</si>
  <si>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</si>
  <si>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</si>
  <si>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</si>
  <si>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</si>
  <si>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</si>
  <si>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</si>
  <si>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</si>
  <si>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</si>
  <si>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</si>
  <si>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</si>
  <si>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</si>
  <si>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</si>
  <si>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</si>
  <si>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</si>
  <si>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</si>
  <si>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</si>
  <si>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</si>
  <si>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</si>
  <si>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</si>
  <si>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</si>
  <si>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</si>
  <si>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</si>
  <si>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</si>
  <si>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</si>
  <si>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</si>
  <si>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</si>
  <si>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</si>
  <si>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</si>
  <si>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</si>
  <si>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</si>
  <si>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</si>
  <si>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</si>
  <si>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</si>
  <si>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</si>
  <si>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</si>
  <si>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</si>
  <si>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</si>
  <si>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</si>
  <si>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</si>
  <si>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</si>
  <si>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</si>
  <si>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</si>
  <si>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</si>
  <si>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</si>
  <si>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</si>
  <si>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</si>
  <si>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</si>
  <si>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</si>
  <si>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</si>
  <si>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</si>
  <si>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</si>
  <si>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</si>
  <si>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</si>
  <si>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</si>
  <si>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</si>
  <si>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</si>
  <si>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</si>
  <si>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</si>
  <si>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</si>
  <si>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</si>
  <si>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</si>
  <si>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</si>
  <si>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</si>
  <si>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</si>
  <si>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</si>
  <si>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</si>
  <si>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</si>
  <si>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</si>
  <si>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</si>
  <si>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</si>
  <si>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</si>
  <si>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</si>
  <si>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</si>
  <si>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</si>
  <si>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</si>
  <si>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</si>
  <si>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</si>
  <si>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</si>
  <si>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</si>
  <si>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</si>
  <si>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</si>
  <si>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</si>
  <si>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</si>
  <si>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</si>
  <si>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</si>
  <si>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</si>
  <si>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</si>
  <si>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</si>
  <si>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</si>
  <si>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</si>
  <si>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</si>
  <si>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</si>
  <si>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</si>
  <si>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</si>
  <si>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</si>
  <si>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</si>
  <si>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</si>
  <si>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</si>
  <si>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</si>
  <si>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</si>
  <si>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</si>
  <si>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</si>
  <si>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</si>
  <si>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</si>
  <si>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</si>
  <si>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</si>
  <si>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</si>
  <si>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</si>
  <si>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</si>
  <si>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</si>
  <si>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</si>
  <si>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</si>
  <si>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</si>
  <si>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</si>
  <si>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</si>
  <si>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</si>
  <si>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</si>
  <si>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</si>
  <si>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</si>
  <si>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</si>
  <si>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</si>
  <si>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</si>
  <si>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</si>
  <si>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</si>
  <si>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</si>
  <si>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</si>
  <si>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</si>
  <si>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</si>
  <si>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</si>
  <si>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</si>
  <si>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</si>
  <si>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</si>
  <si>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</si>
  <si>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</si>
  <si>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</si>
  <si>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</si>
  <si>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</si>
  <si>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</si>
  <si>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</si>
  <si>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</si>
  <si>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</si>
  <si>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</si>
  <si>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</si>
  <si>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</si>
  <si>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</si>
  <si>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</si>
  <si>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</si>
  <si>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</si>
  <si>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</si>
  <si>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</si>
  <si>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</si>
  <si>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</si>
  <si>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</si>
  <si>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</si>
  <si>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</si>
  <si>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</si>
  <si>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</si>
  <si>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</si>
  <si>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</si>
  <si>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</si>
  <si>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</si>
  <si>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</si>
  <si>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</si>
  <si>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</si>
  <si>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</si>
  <si>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</si>
  <si>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</si>
  <si>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</si>
  <si>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Toll Gates &amp; Parking</t>
  </si>
  <si>
    <t>3. Subsistence Charges [See your letter of appointment. Use either Table 4 or Table 5, not both]</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</si>
</sst>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quot;R&quot;\ #,##0;[Red]&quot;R&quot;\ \-#,##0"/>
    <numFmt numFmtId="165" formatCode="&quot;R&quot;\ #,##0.00;&quot;R&quot;\ \-#,##0.00"/>
    <numFmt numFmtId="166" formatCode="_ &quot;R&quot;\ * #,##0.00_ ;_ &quot;R&quot;\ * \-#,##0.00_ ;_ &quot;R&quot;\ * &quot;-&quot;??_ ;_ @_ "/>
    <numFmt numFmtId="167" formatCode="&quot;R&quot;\ #,##0_);\(&quot;R&quot;\ #,##0\)"/>
    <numFmt numFmtId="168" formatCode="&quot;R&quot;\ #,##0.00_);\(&quot;R&quot;\ #,##0.00\)"/>
    <numFmt numFmtId="169" formatCode="#.00"/>
    <numFmt numFmtId="170" formatCode="#."/>
    <numFmt numFmtId="171" formatCode="m\o\n\th\ d\,\ yyyy"/>
    <numFmt numFmtId="172" formatCode="0.0%"/>
    <numFmt numFmtId="173" formatCode="&quot;R&quot;\ #,##0.00"/>
    <numFmt numFmtId="174" formatCode="[$R-1C09]\ #,##0.00"/>
    <numFmt numFmtId="175" formatCode="[$-1C09]dd\ mmmm\ yyyy;@"/>
    <numFmt numFmtId="176" formatCode="&quot;R&quot;\ #,##0"/>
    <numFmt numFmtId="177" formatCode="&quot;R&quot;\ #,##0.000"/>
    <numFmt numFmtId="178" formatCode="General_)"/>
    <numFmt numFmtId="179" formatCode="[$R-1C09]\ #,##0"/>
    <numFmt numFmtId="180" formatCode="0.0"/>
    <numFmt numFmtId="181" formatCode="dd\ mmmm\ yyyy"/>
    <numFmt numFmtId="182" formatCode="0.000"/>
    <numFmt numFmtId="183" formatCode="00"/>
    <numFmt numFmtId="184" formatCode="000000"/>
    <numFmt numFmtId="185" formatCode="dd\-mmm\-yyyy"/>
    <numFmt numFmtId="186" formatCode="000"/>
  </numFmts>
  <fonts count="9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0"/>
      <name val="Arial"/>
      <family val="2"/>
    </font>
    <font>
      <b/>
      <i/>
      <sz val="14"/>
      <color indexed="8"/>
      <name val="Arial"/>
      <family val="2"/>
    </font>
    <font>
      <b/>
      <i/>
      <sz val="12"/>
      <name val="Arial"/>
      <family val="2"/>
    </font>
    <font>
      <sz val="12"/>
      <name val="Courier"/>
      <family val="3"/>
    </font>
    <font>
      <b/>
      <i/>
      <sz val="12"/>
      <color indexed="53"/>
      <name val="Arial"/>
      <family val="2"/>
    </font>
    <font>
      <i/>
      <sz val="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sz val="12"/>
      <color indexed="12"/>
      <name val="Arial"/>
      <family val="2"/>
    </font>
    <font>
      <b/>
      <u/>
      <sz val="14"/>
      <color indexed="12"/>
      <name val="Arial"/>
      <family val="2"/>
    </font>
    <font>
      <b/>
      <sz val="12"/>
      <color indexed="12"/>
      <name val="Arial"/>
      <family val="2"/>
    </font>
    <font>
      <b/>
      <sz val="11"/>
      <color indexed="8"/>
      <name val="Arial"/>
      <family val="2"/>
    </font>
    <font>
      <b/>
      <u/>
      <sz val="11"/>
      <name val="Arial"/>
      <family val="2"/>
    </font>
    <font>
      <sz val="10"/>
      <color indexed="81"/>
      <name val="Tahoma"/>
      <family val="2"/>
    </font>
    <font>
      <i/>
      <sz val="11"/>
      <name val="Arial"/>
      <family val="2"/>
    </font>
    <font>
      <b/>
      <sz val="22"/>
      <color indexed="10"/>
      <name val="Arial"/>
      <family val="2"/>
    </font>
    <font>
      <sz val="22"/>
      <name val="Arial"/>
      <family val="2"/>
    </font>
    <font>
      <sz val="24"/>
      <color indexed="10"/>
      <name val="Arial"/>
      <family val="2"/>
    </font>
    <font>
      <b/>
      <u/>
      <sz val="16"/>
      <color indexed="10"/>
      <name val="Arial"/>
      <family val="2"/>
    </font>
    <font>
      <sz val="16"/>
      <name val="Arial"/>
      <family val="2"/>
    </font>
    <font>
      <b/>
      <sz val="16"/>
      <color indexed="17"/>
      <name val="Arial"/>
      <family val="2"/>
    </font>
    <font>
      <u/>
      <sz val="16"/>
      <name val="Arial"/>
      <family val="2"/>
    </font>
    <font>
      <b/>
      <sz val="10"/>
      <color indexed="81"/>
      <name val="Tahoma"/>
      <family val="2"/>
    </font>
    <font>
      <sz val="9"/>
      <name val="Arial"/>
      <family val="2"/>
    </font>
    <font>
      <b/>
      <i/>
      <sz val="12"/>
      <color indexed="12"/>
      <name val="Courier"/>
      <family val="3"/>
    </font>
    <font>
      <b/>
      <i/>
      <sz val="12"/>
      <name val="Courier"/>
      <family val="3"/>
    </font>
    <font>
      <b/>
      <u/>
      <sz val="12"/>
      <color indexed="10"/>
      <name val="Arial"/>
      <family val="2"/>
    </font>
    <font>
      <b/>
      <sz val="11"/>
      <color indexed="12"/>
      <name val="Arial"/>
      <family val="2"/>
    </font>
    <font>
      <sz val="11"/>
      <color indexed="10"/>
      <name val="Arial"/>
      <family val="2"/>
    </font>
    <font>
      <sz val="8"/>
      <name val="Courier"/>
      <family val="3"/>
    </font>
    <font>
      <b/>
      <sz val="11"/>
      <color indexed="57"/>
      <name val="Arial"/>
      <family val="2"/>
    </font>
    <font>
      <b/>
      <sz val="14"/>
      <color indexed="10"/>
      <name val="Arial"/>
      <family val="2"/>
    </font>
    <font>
      <b/>
      <sz val="14"/>
      <color indexed="10"/>
      <name val="Courier"/>
      <family val="3"/>
    </font>
    <font>
      <b/>
      <sz val="24"/>
      <color indexed="12"/>
      <name val="Arial"/>
      <family val="2"/>
    </font>
    <font>
      <sz val="24"/>
      <color indexed="12"/>
      <name val="Courier"/>
      <family val="3"/>
    </font>
    <font>
      <b/>
      <i/>
      <sz val="11"/>
      <name val="Arial"/>
      <family val="2"/>
    </font>
    <font>
      <b/>
      <i/>
      <sz val="11"/>
      <color indexed="12"/>
      <name val="Arial"/>
      <family val="2"/>
    </font>
    <font>
      <b/>
      <i/>
      <sz val="11"/>
      <color indexed="8"/>
      <name val="Arial"/>
      <family val="2"/>
    </font>
    <font>
      <b/>
      <sz val="14"/>
      <color indexed="8"/>
      <name val="Arial"/>
      <family val="2"/>
    </font>
    <font>
      <i/>
      <sz val="11"/>
      <color indexed="12"/>
      <name val="Arial"/>
      <family val="2"/>
    </font>
    <font>
      <b/>
      <sz val="11"/>
      <color indexed="17"/>
      <name val="Arial"/>
      <family val="2"/>
    </font>
    <font>
      <b/>
      <sz val="22"/>
      <color indexed="17"/>
      <name val="Arial"/>
      <family val="2"/>
    </font>
    <font>
      <sz val="12"/>
      <color indexed="22"/>
      <name val="Courier"/>
      <family val="3"/>
    </font>
    <font>
      <b/>
      <sz val="12"/>
      <color indexed="17"/>
      <name val="Arial"/>
      <family val="2"/>
    </font>
    <font>
      <b/>
      <sz val="18"/>
      <color indexed="12"/>
      <name val="Arial"/>
      <family val="2"/>
    </font>
    <font>
      <sz val="8"/>
      <color indexed="10"/>
      <name val="Tahoma"/>
      <family val="2"/>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u/>
      <sz val="14"/>
      <color indexed="10"/>
      <name val="Arial"/>
      <family val="2"/>
    </font>
    <font>
      <b/>
      <sz val="14"/>
      <name val="Arial"/>
      <family val="2"/>
    </font>
    <font>
      <b/>
      <u/>
      <sz val="14"/>
      <name val="Arial"/>
      <family val="2"/>
    </font>
    <font>
      <b/>
      <sz val="10"/>
      <name val="Courier"/>
      <family val="3"/>
    </font>
    <font>
      <b/>
      <i/>
      <sz val="10"/>
      <color rgb="FFFF0000"/>
      <name val="Arial"/>
      <family val="2"/>
    </font>
    <font>
      <u/>
      <sz val="10"/>
      <name val="Arial"/>
      <family val="2"/>
    </font>
    <font>
      <b/>
      <sz val="11"/>
      <color rgb="FF1F497D"/>
      <name val="Arial"/>
      <family val="2"/>
    </font>
    <font>
      <sz val="11"/>
      <color rgb="FF1F497D"/>
      <name val="Arial"/>
      <family val="2"/>
    </font>
    <font>
      <sz val="8"/>
      <name val="Arial"/>
      <family val="2"/>
    </font>
    <font>
      <b/>
      <u/>
      <sz val="12"/>
      <name val="Arial"/>
      <family val="2"/>
    </font>
    <font>
      <u/>
      <sz val="12"/>
      <color rgb="FFFF0000"/>
      <name val="Arial"/>
      <family val="2"/>
    </font>
    <font>
      <u/>
      <sz val="12"/>
      <name val="Arial"/>
      <family val="2"/>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3"/>
        <bgColor indexed="64"/>
      </patternFill>
    </fill>
    <fill>
      <patternFill patternType="lightHorizontal">
        <fgColor indexed="9"/>
      </patternFill>
    </fill>
    <fill>
      <patternFill patternType="lightTrellis"/>
    </fill>
    <fill>
      <patternFill patternType="solid">
        <fgColor indexed="13"/>
        <bgColor indexed="64"/>
      </patternFill>
    </fill>
    <fill>
      <patternFill patternType="solid">
        <fgColor indexed="34"/>
        <bgColor indexed="64"/>
      </patternFill>
    </fill>
    <fill>
      <patternFill patternType="solid">
        <fgColor indexed="43"/>
        <bgColor indexed="9"/>
      </patternFill>
    </fill>
    <fill>
      <patternFill patternType="solid">
        <fgColor indexed="10"/>
        <bgColor indexed="64"/>
      </patternFill>
    </fill>
    <fill>
      <patternFill patternType="solid">
        <fgColor indexed="22"/>
        <bgColor indexed="64"/>
      </patternFill>
    </fill>
    <fill>
      <patternFill patternType="solid">
        <fgColor indexed="49"/>
        <bgColor indexed="64"/>
      </patternFill>
    </fill>
    <fill>
      <patternFill patternType="solid">
        <fgColor theme="0" tint="-4.9989318521683403E-2"/>
        <bgColor indexed="64"/>
      </patternFill>
    </fill>
  </fills>
  <borders count="191">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indexed="64"/>
      </left>
      <right/>
      <top/>
      <bottom/>
      <diagonal/>
    </border>
    <border>
      <left/>
      <right/>
      <top/>
      <bottom style="medium">
        <color indexed="64"/>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thin">
        <color indexed="64"/>
      </left>
      <right style="double">
        <color indexed="64"/>
      </right>
      <top/>
      <bottom style="medium">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bottom style="hair">
        <color indexed="64"/>
      </bottom>
      <diagonal/>
    </border>
    <border>
      <left/>
      <right style="double">
        <color indexed="64"/>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tted">
        <color indexed="64"/>
      </top>
      <bottom/>
      <diagonal/>
    </border>
    <border>
      <left/>
      <right/>
      <top style="dotted">
        <color indexed="64"/>
      </top>
      <bottom/>
      <diagonal/>
    </border>
    <border>
      <left style="double">
        <color indexed="64"/>
      </left>
      <right/>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medium">
        <color indexed="64"/>
      </left>
      <right/>
      <top style="medium">
        <color indexed="64"/>
      </top>
      <bottom style="double">
        <color indexed="64"/>
      </bottom>
      <diagonal/>
    </border>
    <border>
      <left style="double">
        <color indexed="64"/>
      </left>
      <right style="thin">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double">
        <color indexed="64"/>
      </left>
      <right/>
      <top style="double">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thin">
        <color indexed="64"/>
      </left>
      <right/>
      <top style="dotted">
        <color indexed="64"/>
      </top>
      <bottom style="dotted">
        <color indexed="64"/>
      </bottom>
      <diagonal/>
    </border>
    <border>
      <left/>
      <right style="double">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s>
  <cellStyleXfs count="19">
    <xf numFmtId="0" fontId="0" fillId="0" borderId="0"/>
    <xf numFmtId="166" fontId="1" fillId="0" borderId="0" applyFont="0" applyFill="0" applyBorder="0" applyAlignment="0" applyProtection="0"/>
    <xf numFmtId="171"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9" fontId="2" fillId="0" borderId="0">
      <protection locked="0"/>
    </xf>
    <xf numFmtId="170" fontId="3" fillId="0" borderId="0">
      <protection locked="0"/>
    </xf>
    <xf numFmtId="170" fontId="3" fillId="0" borderId="0">
      <protection locked="0"/>
    </xf>
    <xf numFmtId="0" fontId="26" fillId="0" borderId="0"/>
    <xf numFmtId="0" fontId="14" fillId="0" borderId="0"/>
    <xf numFmtId="0" fontId="35" fillId="0" borderId="0" applyFont="0"/>
    <xf numFmtId="0" fontId="35" fillId="0" borderId="0" applyFont="0"/>
    <xf numFmtId="9" fontId="1" fillId="0" borderId="0" applyFont="0" applyFill="0" applyBorder="0" applyAlignment="0" applyProtection="0"/>
    <xf numFmtId="170" fontId="2" fillId="0" borderId="1">
      <protection locked="0"/>
    </xf>
  </cellStyleXfs>
  <cellXfs count="1352">
    <xf numFmtId="0" fontId="0" fillId="0" borderId="0" xfId="0"/>
    <xf numFmtId="0" fontId="5" fillId="0" borderId="0" xfId="0" applyFont="1" applyFill="1" applyBorder="1" applyProtection="1"/>
    <xf numFmtId="0" fontId="0" fillId="0" borderId="0" xfId="0" applyBorder="1"/>
    <xf numFmtId="0" fontId="18"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7" fillId="2" borderId="3"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0" fillId="0" borderId="0" xfId="0" applyAlignment="1">
      <alignment horizontal="right" vertical="center"/>
    </xf>
    <xf numFmtId="0" fontId="44"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8" fillId="0" borderId="2"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5" xfId="0" applyFont="1" applyBorder="1" applyAlignment="1" applyProtection="1">
      <alignment vertical="center"/>
    </xf>
    <xf numFmtId="0" fontId="39" fillId="0" borderId="6" xfId="0" applyFont="1" applyBorder="1" applyAlignment="1">
      <alignment horizontal="center" vertical="center" wrapText="1"/>
    </xf>
    <xf numFmtId="173" fontId="4" fillId="0" borderId="0" xfId="0" applyNumberFormat="1" applyFont="1" applyFill="1" applyBorder="1" applyAlignment="1" applyProtection="1">
      <alignment vertical="center"/>
    </xf>
    <xf numFmtId="0" fontId="4" fillId="0" borderId="7" xfId="0" applyFont="1" applyBorder="1" applyAlignment="1" applyProtection="1">
      <alignment vertical="center"/>
    </xf>
    <xf numFmtId="0" fontId="5" fillId="0" borderId="8" xfId="0" applyFont="1" applyFill="1" applyBorder="1" applyAlignment="1" applyProtection="1">
      <alignment vertical="center"/>
    </xf>
    <xf numFmtId="168"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8"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7"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7"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5" fillId="0" borderId="9" xfId="0" applyFont="1" applyFill="1" applyBorder="1" applyAlignment="1" applyProtection="1">
      <alignment vertical="center"/>
    </xf>
    <xf numFmtId="0" fontId="4" fillId="0" borderId="10" xfId="0" applyFont="1" applyBorder="1" applyAlignment="1" applyProtection="1">
      <alignment vertical="center"/>
    </xf>
    <xf numFmtId="0" fontId="5" fillId="0" borderId="10" xfId="0" applyFont="1" applyFill="1" applyBorder="1" applyAlignment="1" applyProtection="1">
      <alignment vertical="center"/>
    </xf>
    <xf numFmtId="0" fontId="4" fillId="0" borderId="10" xfId="0" applyFont="1" applyBorder="1" applyAlignment="1" applyProtection="1">
      <alignment horizontal="left" vertical="center"/>
    </xf>
    <xf numFmtId="0" fontId="7" fillId="0" borderId="10" xfId="0" applyFont="1" applyBorder="1" applyAlignment="1" applyProtection="1">
      <alignment horizontal="left" vertical="center"/>
    </xf>
    <xf numFmtId="0" fontId="6" fillId="0" borderId="10"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10" xfId="0" applyFont="1" applyFill="1" applyBorder="1" applyAlignment="1" applyProtection="1">
      <alignment horizontal="left" vertical="center"/>
    </xf>
    <xf numFmtId="0" fontId="5" fillId="0" borderId="11"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0" xfId="0" applyFont="1" applyFill="1" applyBorder="1" applyAlignment="1" applyProtection="1">
      <alignment horizontal="left" vertical="center"/>
    </xf>
    <xf numFmtId="168" fontId="5" fillId="0" borderId="8"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8"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43" fillId="0" borderId="0" xfId="0" applyFont="1" applyBorder="1" applyAlignment="1" applyProtection="1">
      <alignment vertical="center"/>
    </xf>
    <xf numFmtId="0" fontId="19" fillId="0" borderId="2"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2" xfId="0" applyFont="1" applyBorder="1" applyAlignment="1" applyProtection="1">
      <alignment vertical="center"/>
    </xf>
    <xf numFmtId="0" fontId="19" fillId="0" borderId="9" xfId="0" applyFont="1" applyBorder="1" applyAlignment="1" applyProtection="1">
      <alignment vertical="center"/>
    </xf>
    <xf numFmtId="0" fontId="18" fillId="0" borderId="10" xfId="0" applyFont="1" applyBorder="1" applyAlignment="1" applyProtection="1">
      <alignment vertical="center"/>
    </xf>
    <xf numFmtId="0" fontId="37" fillId="0" borderId="0" xfId="0" applyFont="1" applyBorder="1" applyAlignment="1" applyProtection="1">
      <alignment vertical="center"/>
    </xf>
    <xf numFmtId="0" fontId="19" fillId="0" borderId="0" xfId="0" applyFont="1" applyBorder="1" applyAlignment="1" applyProtection="1">
      <alignment vertical="center"/>
    </xf>
    <xf numFmtId="0" fontId="15" fillId="0" borderId="5" xfId="0" applyFont="1" applyBorder="1" applyAlignment="1" applyProtection="1">
      <alignment vertical="center"/>
    </xf>
    <xf numFmtId="0" fontId="4" fillId="0" borderId="8" xfId="0" applyFont="1" applyFill="1" applyBorder="1" applyAlignment="1" applyProtection="1">
      <alignment vertical="center"/>
    </xf>
    <xf numFmtId="10" fontId="4" fillId="0" borderId="0" xfId="17" applyNumberFormat="1" applyFont="1" applyFill="1" applyBorder="1" applyAlignment="1" applyProtection="1">
      <alignment vertical="center"/>
    </xf>
    <xf numFmtId="173" fontId="4"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3" fontId="4" fillId="0" borderId="0" xfId="0" applyNumberFormat="1" applyFont="1" applyBorder="1" applyAlignment="1" applyProtection="1">
      <alignment vertical="center"/>
    </xf>
    <xf numFmtId="173" fontId="41" fillId="0" borderId="0" xfId="0" applyNumberFormat="1" applyFont="1" applyFill="1" applyBorder="1" applyAlignment="1" applyProtection="1">
      <alignment vertical="center"/>
    </xf>
    <xf numFmtId="176" fontId="4" fillId="0" borderId="0" xfId="17" applyNumberFormat="1" applyFont="1" applyFill="1" applyBorder="1" applyAlignment="1" applyProtection="1">
      <alignment vertical="center"/>
    </xf>
    <xf numFmtId="9" fontId="4" fillId="0" borderId="0" xfId="17" applyFont="1" applyFill="1" applyBorder="1" applyAlignment="1" applyProtection="1">
      <alignment vertical="center"/>
    </xf>
    <xf numFmtId="0" fontId="5" fillId="0" borderId="0" xfId="0" applyFont="1" applyFill="1" applyBorder="1" applyAlignment="1" applyProtection="1">
      <alignment horizontal="center" vertical="center"/>
    </xf>
    <xf numFmtId="173" fontId="41" fillId="0" borderId="0" xfId="0" applyNumberFormat="1" applyFont="1" applyFill="1" applyBorder="1" applyAlignment="1" applyProtection="1">
      <alignment horizontal="center" vertical="center"/>
    </xf>
    <xf numFmtId="10" fontId="7" fillId="0" borderId="0" xfId="17" applyNumberFormat="1" applyFont="1" applyFill="1" applyBorder="1" applyAlignment="1" applyProtection="1">
      <alignment vertical="center"/>
    </xf>
    <xf numFmtId="9" fontId="4" fillId="0" borderId="9" xfId="0" applyNumberFormat="1"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Border="1" applyAlignment="1" applyProtection="1">
      <alignment horizontal="center" vertical="center"/>
    </xf>
    <xf numFmtId="173" fontId="4" fillId="0" borderId="10" xfId="0" applyNumberFormat="1" applyFont="1" applyBorder="1" applyAlignment="1" applyProtection="1">
      <alignment vertical="center"/>
    </xf>
    <xf numFmtId="173" fontId="4" fillId="0" borderId="10" xfId="0" applyNumberFormat="1" applyFont="1" applyFill="1" applyBorder="1" applyAlignment="1" applyProtection="1">
      <alignment vertical="center"/>
    </xf>
    <xf numFmtId="176" fontId="4" fillId="0" borderId="10" xfId="17" applyNumberFormat="1" applyFont="1" applyFill="1" applyBorder="1" applyAlignment="1" applyProtection="1">
      <alignment vertical="center"/>
    </xf>
    <xf numFmtId="173" fontId="4" fillId="0" borderId="10" xfId="0" applyNumberFormat="1" applyFont="1" applyFill="1" applyBorder="1" applyAlignment="1" applyProtection="1">
      <alignment horizontal="center" vertical="center"/>
    </xf>
    <xf numFmtId="0" fontId="44" fillId="0" borderId="12"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0" fontId="5" fillId="0" borderId="7" xfId="0" applyFont="1" applyFill="1" applyBorder="1" applyAlignment="1" applyProtection="1">
      <alignment horizontal="center" vertical="center"/>
    </xf>
    <xf numFmtId="173" fontId="5" fillId="0" borderId="7" xfId="0" applyNumberFormat="1" applyFont="1" applyFill="1" applyBorder="1" applyAlignment="1" applyProtection="1">
      <alignment vertical="center"/>
    </xf>
    <xf numFmtId="173" fontId="5" fillId="0" borderId="7" xfId="0" applyNumberFormat="1" applyFont="1" applyFill="1" applyBorder="1" applyAlignment="1" applyProtection="1">
      <alignment horizontal="center" vertical="center"/>
    </xf>
    <xf numFmtId="0" fontId="4" fillId="0" borderId="9" xfId="0" applyFont="1" applyBorder="1" applyAlignment="1" applyProtection="1">
      <alignment vertical="center"/>
    </xf>
    <xf numFmtId="173" fontId="6" fillId="0" borderId="10" xfId="0"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3" fontId="4" fillId="0" borderId="0" xfId="17" applyNumberFormat="1" applyFont="1" applyFill="1" applyBorder="1" applyAlignment="1" applyProtection="1">
      <alignment vertical="center"/>
    </xf>
    <xf numFmtId="0" fontId="5" fillId="0" borderId="7" xfId="0" applyFont="1" applyFill="1" applyBorder="1" applyAlignment="1" applyProtection="1">
      <alignment vertical="center"/>
    </xf>
    <xf numFmtId="0" fontId="42" fillId="0" borderId="14" xfId="0" applyFont="1" applyFill="1" applyBorder="1" applyAlignment="1" applyProtection="1">
      <alignment horizontal="left" vertical="center"/>
    </xf>
    <xf numFmtId="0" fontId="42" fillId="0" borderId="11"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5" fillId="0" borderId="13"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0" fontId="7" fillId="2" borderId="15" xfId="0" applyFont="1" applyFill="1" applyBorder="1" applyAlignment="1" applyProtection="1">
      <alignment horizontal="center" vertical="center" wrapText="1"/>
    </xf>
    <xf numFmtId="0" fontId="17" fillId="0" borderId="0" xfId="0" applyFont="1" applyAlignment="1">
      <alignment vertical="center" wrapText="1"/>
    </xf>
    <xf numFmtId="0" fontId="4" fillId="0" borderId="0" xfId="0" applyFont="1" applyAlignment="1">
      <alignment vertical="center" wrapText="1"/>
    </xf>
    <xf numFmtId="0" fontId="47"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0" fillId="0" borderId="0" xfId="0" applyAlignment="1">
      <alignment horizontal="center" vertical="top"/>
    </xf>
    <xf numFmtId="0" fontId="18" fillId="0" borderId="16" xfId="15" applyFont="1" applyFill="1" applyBorder="1" applyAlignment="1" applyProtection="1">
      <alignment horizontal="left" vertical="center"/>
    </xf>
    <xf numFmtId="0" fontId="18" fillId="0" borderId="16" xfId="15" applyFont="1" applyBorder="1" applyAlignment="1" applyProtection="1">
      <alignment vertical="center"/>
    </xf>
    <xf numFmtId="0" fontId="4" fillId="0" borderId="17" xfId="0" applyFont="1" applyFill="1" applyBorder="1" applyAlignment="1" applyProtection="1">
      <alignment vertical="center"/>
    </xf>
    <xf numFmtId="0" fontId="4" fillId="0" borderId="17" xfId="0" applyFont="1" applyBorder="1" applyAlignment="1" applyProtection="1">
      <alignment vertical="center"/>
    </xf>
    <xf numFmtId="0" fontId="4" fillId="3" borderId="7" xfId="0" applyFont="1" applyFill="1" applyBorder="1" applyAlignment="1" applyProtection="1">
      <alignment horizontal="left" vertical="center" wrapText="1"/>
    </xf>
    <xf numFmtId="0" fontId="4" fillId="3" borderId="7" xfId="0" applyFont="1" applyFill="1" applyBorder="1" applyAlignment="1" applyProtection="1">
      <alignment vertical="center" wrapText="1"/>
    </xf>
    <xf numFmtId="49" fontId="19" fillId="4" borderId="18" xfId="0" applyNumberFormat="1" applyFont="1" applyFill="1" applyBorder="1" applyAlignment="1" applyProtection="1">
      <alignment horizontal="center" vertical="center"/>
      <protection locked="0"/>
    </xf>
    <xf numFmtId="181" fontId="19" fillId="4" borderId="18" xfId="0" applyNumberFormat="1" applyFont="1" applyFill="1" applyBorder="1" applyAlignment="1" applyProtection="1">
      <alignment horizontal="center" vertical="center"/>
      <protection locked="0"/>
    </xf>
    <xf numFmtId="0" fontId="4" fillId="0" borderId="0" xfId="0" applyFont="1" applyAlignment="1">
      <alignment wrapText="1"/>
    </xf>
    <xf numFmtId="0" fontId="4" fillId="0" borderId="17" xfId="0" applyFont="1" applyFill="1" applyBorder="1" applyAlignment="1" applyProtection="1">
      <alignment horizontal="left" vertical="center"/>
    </xf>
    <xf numFmtId="49" fontId="18" fillId="0" borderId="5" xfId="0" applyNumberFormat="1" applyFont="1" applyFill="1" applyBorder="1" applyAlignment="1" applyProtection="1">
      <alignment vertical="center" wrapText="1"/>
      <protection locked="0"/>
    </xf>
    <xf numFmtId="49" fontId="30" fillId="0" borderId="0" xfId="0" applyNumberFormat="1" applyFont="1" applyBorder="1" applyAlignment="1">
      <alignment horizontal="left" vertical="center"/>
    </xf>
    <xf numFmtId="0" fontId="0" fillId="0" borderId="0" xfId="0" applyProtection="1"/>
    <xf numFmtId="0" fontId="4" fillId="0" borderId="0" xfId="0" applyFont="1" applyProtection="1"/>
    <xf numFmtId="0" fontId="18" fillId="0" borderId="19" xfId="0" applyFont="1" applyBorder="1" applyAlignment="1" applyProtection="1">
      <alignment horizontal="center" vertical="top" wrapText="1"/>
    </xf>
    <xf numFmtId="0" fontId="4" fillId="0" borderId="20" xfId="0" applyFont="1" applyBorder="1" applyProtection="1"/>
    <xf numFmtId="9" fontId="18" fillId="0" borderId="21" xfId="17" applyFont="1" applyBorder="1" applyAlignment="1" applyProtection="1">
      <alignment horizontal="center" vertical="top" wrapText="1"/>
    </xf>
    <xf numFmtId="9" fontId="4" fillId="0" borderId="22" xfId="17" applyFont="1" applyBorder="1" applyProtection="1"/>
    <xf numFmtId="9" fontId="18" fillId="0" borderId="23" xfId="17" applyFont="1" applyBorder="1" applyAlignment="1" applyProtection="1">
      <alignment horizontal="center" vertical="top" wrapText="1"/>
    </xf>
    <xf numFmtId="9" fontId="4" fillId="0" borderId="24" xfId="17" applyFont="1" applyBorder="1" applyProtection="1"/>
    <xf numFmtId="9" fontId="18" fillId="0" borderId="25" xfId="17" applyFont="1" applyBorder="1" applyAlignment="1" applyProtection="1">
      <alignment horizontal="center" vertical="top" wrapText="1"/>
    </xf>
    <xf numFmtId="9" fontId="4" fillId="0" borderId="26" xfId="17" applyFont="1" applyBorder="1" applyProtection="1"/>
    <xf numFmtId="49" fontId="30" fillId="4" borderId="18" xfId="0" applyNumberFormat="1" applyFont="1" applyFill="1" applyBorder="1" applyAlignment="1" applyProtection="1">
      <alignment horizontal="center" vertical="center" wrapText="1"/>
      <protection locked="0"/>
    </xf>
    <xf numFmtId="49" fontId="30" fillId="4" borderId="18" xfId="0" applyNumberFormat="1" applyFont="1" applyFill="1" applyBorder="1" applyAlignment="1" applyProtection="1">
      <alignment horizontal="center" vertical="center"/>
      <protection locked="0"/>
    </xf>
    <xf numFmtId="0" fontId="49" fillId="0" borderId="0" xfId="0" applyFont="1" applyBorder="1" applyAlignment="1" applyProtection="1">
      <alignment vertical="center"/>
    </xf>
    <xf numFmtId="0" fontId="19" fillId="0" borderId="0" xfId="0" applyFont="1" applyFill="1" applyBorder="1" applyAlignment="1" applyProtection="1">
      <alignment vertical="center"/>
    </xf>
    <xf numFmtId="0" fontId="37" fillId="0" borderId="0" xfId="0" applyFont="1" applyBorder="1" applyAlignment="1" applyProtection="1">
      <alignment horizontal="left" vertical="center"/>
    </xf>
    <xf numFmtId="0" fontId="15" fillId="0" borderId="0" xfId="0" applyFont="1" applyBorder="1" applyAlignment="1">
      <alignment vertical="center"/>
    </xf>
    <xf numFmtId="0" fontId="18" fillId="0" borderId="16" xfId="0" applyFont="1" applyFill="1" applyBorder="1" applyAlignment="1" applyProtection="1">
      <alignment horizontal="left" vertical="center"/>
    </xf>
    <xf numFmtId="0" fontId="15" fillId="0" borderId="0" xfId="0" applyFont="1" applyBorder="1" applyAlignment="1">
      <alignment horizontal="right" vertical="center" wrapText="1"/>
    </xf>
    <xf numFmtId="0" fontId="15" fillId="0" borderId="2" xfId="0" applyFont="1" applyBorder="1" applyAlignment="1">
      <alignment vertical="center"/>
    </xf>
    <xf numFmtId="0" fontId="15" fillId="0" borderId="0" xfId="0" applyFont="1" applyBorder="1" applyAlignment="1">
      <alignment horizontal="left" vertical="center"/>
    </xf>
    <xf numFmtId="0" fontId="15" fillId="0" borderId="5" xfId="0" applyFont="1" applyBorder="1" applyAlignment="1">
      <alignment vertical="center"/>
    </xf>
    <xf numFmtId="0" fontId="15" fillId="0" borderId="10" xfId="0" applyFont="1" applyBorder="1" applyAlignment="1">
      <alignment vertical="center"/>
    </xf>
    <xf numFmtId="0" fontId="15" fillId="0" borderId="27" xfId="0" applyFont="1" applyBorder="1" applyAlignment="1">
      <alignment vertical="center"/>
    </xf>
    <xf numFmtId="0" fontId="15" fillId="0" borderId="11" xfId="0" applyFont="1" applyBorder="1" applyAlignment="1">
      <alignment vertical="center"/>
    </xf>
    <xf numFmtId="0" fontId="6" fillId="0" borderId="0" xfId="0" applyFont="1" applyFill="1" applyBorder="1" applyAlignment="1" applyProtection="1">
      <alignment horizontal="right" vertical="center"/>
    </xf>
    <xf numFmtId="0" fontId="7" fillId="0" borderId="8" xfId="0" applyFont="1" applyBorder="1" applyAlignment="1">
      <alignment horizontal="right" vertical="center"/>
    </xf>
    <xf numFmtId="0" fontId="7" fillId="0" borderId="28" xfId="0" applyFont="1" applyBorder="1" applyAlignment="1">
      <alignment horizontal="right" vertical="center"/>
    </xf>
    <xf numFmtId="0" fontId="27" fillId="4" borderId="29" xfId="0" applyFont="1" applyFill="1" applyBorder="1" applyAlignment="1" applyProtection="1">
      <alignment horizontal="center" vertical="center"/>
      <protection locked="0"/>
    </xf>
    <xf numFmtId="49" fontId="19" fillId="4" borderId="30" xfId="0" applyNumberFormat="1" applyFont="1" applyFill="1" applyBorder="1" applyAlignment="1" applyProtection="1">
      <alignment horizontal="center" vertical="center"/>
      <protection locked="0"/>
    </xf>
    <xf numFmtId="0" fontId="15" fillId="0" borderId="31" xfId="0" applyFont="1" applyBorder="1" applyAlignment="1">
      <alignment vertical="center"/>
    </xf>
    <xf numFmtId="0" fontId="15" fillId="0" borderId="32" xfId="0" applyFont="1" applyBorder="1" applyAlignment="1">
      <alignment vertical="center"/>
    </xf>
    <xf numFmtId="0" fontId="17" fillId="0" borderId="10" xfId="0" applyFont="1" applyBorder="1" applyAlignment="1">
      <alignment vertical="center"/>
    </xf>
    <xf numFmtId="0" fontId="15" fillId="0" borderId="8" xfId="0" applyFont="1" applyBorder="1" applyAlignment="1">
      <alignment vertical="center"/>
    </xf>
    <xf numFmtId="1" fontId="37" fillId="0" borderId="0" xfId="0" applyNumberFormat="1" applyFont="1" applyBorder="1" applyAlignment="1" applyProtection="1">
      <alignment horizontal="left" vertical="center"/>
    </xf>
    <xf numFmtId="0" fontId="17" fillId="0" borderId="0" xfId="0" applyFont="1" applyBorder="1" applyAlignment="1">
      <alignment vertical="center"/>
    </xf>
    <xf numFmtId="0" fontId="7" fillId="0" borderId="33" xfId="0" applyFont="1" applyBorder="1" applyAlignment="1">
      <alignment horizontal="right" vertical="center"/>
    </xf>
    <xf numFmtId="0" fontId="20" fillId="0" borderId="0" xfId="0" applyFont="1" applyAlignment="1" applyProtection="1">
      <alignment horizontal="left" vertical="center"/>
    </xf>
    <xf numFmtId="0" fontId="21" fillId="0" borderId="0" xfId="0" applyFont="1" applyAlignment="1" applyProtection="1">
      <alignment horizontal="center" vertical="center"/>
    </xf>
    <xf numFmtId="1" fontId="17" fillId="0" borderId="0" xfId="0" applyNumberFormat="1" applyFont="1" applyBorder="1" applyAlignment="1" applyProtection="1">
      <alignment horizontal="left" vertical="center"/>
    </xf>
    <xf numFmtId="0" fontId="15" fillId="0" borderId="0" xfId="0" applyFont="1" applyAlignment="1" applyProtection="1">
      <alignment vertical="center"/>
    </xf>
    <xf numFmtId="0" fontId="34" fillId="0" borderId="18" xfId="0" applyNumberFormat="1" applyFont="1" applyFill="1" applyBorder="1" applyAlignment="1" applyProtection="1">
      <alignment vertical="center"/>
    </xf>
    <xf numFmtId="0" fontId="21" fillId="0" borderId="0" xfId="0" applyFont="1" applyAlignment="1" applyProtection="1">
      <alignment vertical="center"/>
    </xf>
    <xf numFmtId="0" fontId="15" fillId="0" borderId="0" xfId="0" applyFont="1" applyFill="1" applyAlignment="1" applyProtection="1">
      <alignment vertical="center"/>
    </xf>
    <xf numFmtId="49" fontId="15" fillId="0" borderId="0" xfId="0" applyNumberFormat="1" applyFont="1" applyBorder="1" applyAlignment="1" applyProtection="1">
      <alignment vertical="center"/>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36"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36" xfId="0" applyNumberFormat="1" applyFont="1" applyBorder="1" applyAlignment="1" applyProtection="1">
      <alignment horizontal="center" vertical="center"/>
    </xf>
    <xf numFmtId="0" fontId="15" fillId="0" borderId="39" xfId="0" applyFont="1" applyBorder="1" applyAlignment="1" applyProtection="1">
      <alignment vertical="center"/>
    </xf>
    <xf numFmtId="49" fontId="7" fillId="0" borderId="34" xfId="0" applyNumberFormat="1" applyFont="1" applyBorder="1" applyAlignment="1" applyProtection="1">
      <alignment vertical="center"/>
    </xf>
    <xf numFmtId="173" fontId="7" fillId="0" borderId="35" xfId="0" applyNumberFormat="1" applyFont="1" applyBorder="1" applyAlignment="1" applyProtection="1">
      <alignment vertical="center"/>
    </xf>
    <xf numFmtId="173" fontId="7" fillId="0" borderId="40" xfId="0" applyNumberFormat="1" applyFont="1" applyBorder="1" applyAlignment="1" applyProtection="1">
      <alignment vertical="center"/>
    </xf>
    <xf numFmtId="0" fontId="61" fillId="0" borderId="0" xfId="0" applyFont="1" applyAlignment="1" applyProtection="1">
      <alignment horizontal="left" vertical="center"/>
    </xf>
    <xf numFmtId="0" fontId="19" fillId="0" borderId="41" xfId="0" applyFont="1" applyBorder="1" applyAlignment="1">
      <alignment horizontal="left" vertical="center"/>
    </xf>
    <xf numFmtId="0" fontId="17" fillId="0" borderId="42" xfId="0" applyFont="1" applyBorder="1" applyAlignment="1">
      <alignment horizontal="left" vertical="center"/>
    </xf>
    <xf numFmtId="0" fontId="17" fillId="0" borderId="43" xfId="0" applyFont="1" applyBorder="1" applyAlignment="1">
      <alignment horizontal="left" vertical="center"/>
    </xf>
    <xf numFmtId="1" fontId="15" fillId="0" borderId="0" xfId="0" applyNumberFormat="1" applyFont="1" applyBorder="1" applyAlignment="1">
      <alignment horizontal="left" vertical="center"/>
    </xf>
    <xf numFmtId="0" fontId="15" fillId="0" borderId="44" xfId="0" applyFont="1" applyBorder="1" applyAlignment="1">
      <alignment vertical="center"/>
    </xf>
    <xf numFmtId="0" fontId="15" fillId="0" borderId="45" xfId="0" applyFont="1" applyBorder="1" applyAlignment="1">
      <alignment vertical="center"/>
    </xf>
    <xf numFmtId="0" fontId="15" fillId="0" borderId="46" xfId="0" applyFont="1" applyBorder="1" applyAlignment="1">
      <alignment vertical="center"/>
    </xf>
    <xf numFmtId="0" fontId="15" fillId="0" borderId="38" xfId="0" applyFont="1" applyBorder="1" applyAlignment="1">
      <alignment vertical="center" wrapText="1"/>
    </xf>
    <xf numFmtId="0" fontId="15" fillId="0" borderId="18" xfId="0" applyFont="1" applyBorder="1" applyAlignment="1">
      <alignment vertical="center" wrapText="1"/>
    </xf>
    <xf numFmtId="0" fontId="15" fillId="0" borderId="47" xfId="0" applyFont="1" applyBorder="1" applyAlignment="1">
      <alignment vertical="center" wrapText="1"/>
    </xf>
    <xf numFmtId="14" fontId="22" fillId="4" borderId="48" xfId="0" applyNumberFormat="1" applyFont="1" applyFill="1" applyBorder="1" applyAlignment="1" applyProtection="1">
      <alignment vertical="center"/>
      <protection locked="0"/>
    </xf>
    <xf numFmtId="0" fontId="22" fillId="4" borderId="49" xfId="0" applyFont="1" applyFill="1" applyBorder="1" applyAlignment="1" applyProtection="1">
      <alignment vertical="center"/>
      <protection locked="0"/>
    </xf>
    <xf numFmtId="173" fontId="22" fillId="4" borderId="49" xfId="0" applyNumberFormat="1" applyFont="1" applyFill="1" applyBorder="1" applyAlignment="1" applyProtection="1">
      <alignment vertical="center"/>
      <protection locked="0"/>
    </xf>
    <xf numFmtId="173" fontId="4" fillId="0" borderId="50" xfId="1" applyNumberFormat="1" applyFont="1" applyBorder="1" applyAlignment="1">
      <alignment vertical="center"/>
    </xf>
    <xf numFmtId="0" fontId="22" fillId="4" borderId="51" xfId="0" applyFont="1" applyFill="1" applyBorder="1" applyAlignment="1" applyProtection="1">
      <alignment vertical="center"/>
      <protection locked="0"/>
    </xf>
    <xf numFmtId="0" fontId="22" fillId="4" borderId="52" xfId="0" applyFont="1" applyFill="1" applyBorder="1" applyAlignment="1" applyProtection="1">
      <alignment vertical="center"/>
      <protection locked="0"/>
    </xf>
    <xf numFmtId="173" fontId="22" fillId="4" borderId="52" xfId="0" applyNumberFormat="1" applyFont="1" applyFill="1" applyBorder="1" applyAlignment="1" applyProtection="1">
      <alignment vertical="center"/>
      <protection locked="0"/>
    </xf>
    <xf numFmtId="173" fontId="4" fillId="0" borderId="53" xfId="1" applyNumberFormat="1" applyFont="1" applyBorder="1" applyAlignment="1">
      <alignment vertical="center"/>
    </xf>
    <xf numFmtId="0" fontId="22" fillId="4" borderId="36" xfId="0" applyFont="1" applyFill="1" applyBorder="1" applyAlignment="1" applyProtection="1">
      <alignment vertical="center"/>
      <protection locked="0"/>
    </xf>
    <xf numFmtId="0" fontId="22" fillId="4" borderId="30" xfId="0" applyFont="1" applyFill="1" applyBorder="1" applyAlignment="1" applyProtection="1">
      <alignment vertical="center"/>
      <protection locked="0"/>
    </xf>
    <xf numFmtId="173" fontId="22" fillId="4" borderId="30" xfId="0" applyNumberFormat="1" applyFont="1" applyFill="1" applyBorder="1" applyAlignment="1" applyProtection="1">
      <alignment vertical="center"/>
      <protection locked="0"/>
    </xf>
    <xf numFmtId="173" fontId="4" fillId="0" borderId="15" xfId="1" applyNumberFormat="1" applyFont="1" applyBorder="1" applyAlignment="1">
      <alignment vertical="center"/>
    </xf>
    <xf numFmtId="173" fontId="4" fillId="0" borderId="5" xfId="0" applyNumberFormat="1" applyFont="1" applyBorder="1" applyAlignment="1">
      <alignment vertical="center"/>
    </xf>
    <xf numFmtId="0" fontId="7" fillId="0" borderId="2" xfId="0" applyFont="1" applyBorder="1" applyAlignment="1">
      <alignment horizontal="right" vertical="center"/>
    </xf>
    <xf numFmtId="0" fontId="15" fillId="0" borderId="0" xfId="0" applyFont="1" applyBorder="1" applyAlignment="1">
      <alignment horizontal="right" vertical="center"/>
    </xf>
    <xf numFmtId="0" fontId="15" fillId="0" borderId="54" xfId="0" applyFont="1" applyBorder="1" applyAlignment="1">
      <alignment horizontal="right" vertical="center"/>
    </xf>
    <xf numFmtId="0" fontId="15" fillId="0" borderId="54" xfId="0" applyFont="1" applyBorder="1" applyAlignment="1">
      <alignment vertical="center"/>
    </xf>
    <xf numFmtId="173" fontId="4" fillId="0" borderId="55" xfId="0" applyNumberFormat="1" applyFont="1" applyBorder="1" applyAlignment="1">
      <alignment vertical="center"/>
    </xf>
    <xf numFmtId="173" fontId="4" fillId="0" borderId="47" xfId="0" applyNumberFormat="1" applyFont="1" applyBorder="1" applyAlignment="1">
      <alignment vertical="center" wrapText="1"/>
    </xf>
    <xf numFmtId="177" fontId="22" fillId="4" borderId="49" xfId="0" applyNumberFormat="1" applyFont="1" applyFill="1" applyBorder="1" applyAlignment="1" applyProtection="1">
      <alignment vertical="center"/>
      <protection locked="0"/>
    </xf>
    <xf numFmtId="177" fontId="22" fillId="4" borderId="52" xfId="0" applyNumberFormat="1" applyFont="1" applyFill="1" applyBorder="1" applyAlignment="1" applyProtection="1">
      <alignment vertical="center"/>
      <protection locked="0"/>
    </xf>
    <xf numFmtId="177" fontId="22" fillId="4" borderId="30" xfId="0" applyNumberFormat="1" applyFont="1" applyFill="1" applyBorder="1" applyAlignment="1" applyProtection="1">
      <alignment vertical="center"/>
      <protection locked="0"/>
    </xf>
    <xf numFmtId="0" fontId="7" fillId="0" borderId="0" xfId="0" applyFont="1" applyBorder="1" applyAlignment="1">
      <alignment horizontal="right" vertical="center"/>
    </xf>
    <xf numFmtId="173" fontId="7" fillId="0" borderId="5" xfId="0" applyNumberFormat="1" applyFont="1" applyBorder="1" applyAlignment="1">
      <alignment horizontal="right" vertical="center"/>
    </xf>
    <xf numFmtId="0" fontId="19" fillId="0" borderId="56" xfId="0" applyFont="1" applyBorder="1" applyAlignment="1">
      <alignment vertical="center"/>
    </xf>
    <xf numFmtId="173" fontId="4" fillId="0" borderId="46" xfId="0" applyNumberFormat="1" applyFont="1" applyBorder="1" applyAlignment="1">
      <alignment vertical="center"/>
    </xf>
    <xf numFmtId="0" fontId="15" fillId="0" borderId="23" xfId="0" applyFont="1" applyBorder="1" applyAlignment="1">
      <alignment vertical="center"/>
    </xf>
    <xf numFmtId="0" fontId="15" fillId="0" borderId="23" xfId="0" applyFont="1" applyBorder="1" applyAlignment="1">
      <alignment vertical="center" wrapText="1"/>
    </xf>
    <xf numFmtId="173" fontId="22" fillId="4" borderId="50" xfId="1" applyNumberFormat="1" applyFont="1" applyFill="1" applyBorder="1" applyAlignment="1" applyProtection="1">
      <alignment vertical="center"/>
      <protection locked="0"/>
    </xf>
    <xf numFmtId="173" fontId="22" fillId="4" borderId="53" xfId="1" applyNumberFormat="1" applyFont="1" applyFill="1" applyBorder="1" applyAlignment="1" applyProtection="1">
      <alignment vertical="center"/>
      <protection locked="0"/>
    </xf>
    <xf numFmtId="173" fontId="22" fillId="4" borderId="15" xfId="1" applyNumberFormat="1" applyFont="1" applyFill="1" applyBorder="1" applyAlignment="1" applyProtection="1">
      <alignment vertical="center"/>
      <protection locked="0"/>
    </xf>
    <xf numFmtId="0" fontId="15" fillId="0" borderId="38" xfId="0" applyFont="1" applyBorder="1" applyAlignment="1">
      <alignment vertical="center"/>
    </xf>
    <xf numFmtId="0" fontId="15" fillId="0" borderId="18" xfId="0" applyFont="1" applyBorder="1" applyAlignment="1">
      <alignment vertical="center"/>
    </xf>
    <xf numFmtId="0" fontId="22" fillId="4" borderId="57" xfId="0" applyFont="1" applyFill="1" applyBorder="1" applyAlignment="1" applyProtection="1">
      <alignment vertical="center"/>
      <protection locked="0"/>
    </xf>
    <xf numFmtId="14" fontId="22" fillId="4" borderId="49" xfId="0" applyNumberFormat="1" applyFont="1" applyFill="1" applyBorder="1" applyAlignment="1" applyProtection="1">
      <alignment vertical="center"/>
      <protection locked="0"/>
    </xf>
    <xf numFmtId="0" fontId="22" fillId="4" borderId="58" xfId="0" applyFont="1" applyFill="1" applyBorder="1" applyAlignment="1" applyProtection="1">
      <alignment vertical="center"/>
      <protection locked="0"/>
    </xf>
    <xf numFmtId="0" fontId="22" fillId="4" borderId="21" xfId="0" applyFont="1" applyFill="1" applyBorder="1" applyAlignment="1" applyProtection="1">
      <alignment vertical="center"/>
      <protection locked="0"/>
    </xf>
    <xf numFmtId="173" fontId="4" fillId="0" borderId="5" xfId="1" applyNumberFormat="1" applyFont="1" applyBorder="1" applyAlignment="1">
      <alignment vertical="center"/>
    </xf>
    <xf numFmtId="0" fontId="7" fillId="0" borderId="10" xfId="0" applyFont="1" applyBorder="1" applyAlignment="1">
      <alignment horizontal="right" vertical="center"/>
    </xf>
    <xf numFmtId="0" fontId="7" fillId="0" borderId="12" xfId="0" applyFont="1" applyBorder="1" applyAlignment="1">
      <alignment horizontal="right" vertical="center"/>
    </xf>
    <xf numFmtId="0" fontId="7" fillId="0" borderId="9" xfId="0" applyFont="1" applyBorder="1" applyAlignment="1">
      <alignment horizontal="right" vertical="center"/>
    </xf>
    <xf numFmtId="0" fontId="7" fillId="0" borderId="59" xfId="0" applyFont="1" applyBorder="1" applyAlignment="1">
      <alignment horizontal="right" vertical="center"/>
    </xf>
    <xf numFmtId="173" fontId="4" fillId="0" borderId="60" xfId="1" applyNumberFormat="1" applyFont="1" applyBorder="1" applyAlignment="1">
      <alignment vertical="center"/>
    </xf>
    <xf numFmtId="173" fontId="4" fillId="0" borderId="61" xfId="1" applyNumberFormat="1" applyFont="1" applyBorder="1" applyAlignment="1">
      <alignment vertical="center"/>
    </xf>
    <xf numFmtId="0" fontId="30" fillId="0" borderId="2" xfId="0" applyFont="1" applyBorder="1" applyAlignment="1">
      <alignment horizontal="left"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vertical="center"/>
    </xf>
    <xf numFmtId="0" fontId="15" fillId="0" borderId="12" xfId="0" applyFont="1" applyBorder="1" applyAlignment="1">
      <alignment vertical="center"/>
    </xf>
    <xf numFmtId="0" fontId="22" fillId="4" borderId="62" xfId="0" applyFont="1" applyFill="1" applyBorder="1" applyAlignment="1" applyProtection="1">
      <alignment vertical="center"/>
      <protection locked="0"/>
    </xf>
    <xf numFmtId="165" fontId="22" fillId="4" borderId="62" xfId="1" applyNumberFormat="1" applyFont="1" applyFill="1" applyBorder="1" applyAlignment="1" applyProtection="1">
      <alignment vertical="center"/>
      <protection locked="0"/>
    </xf>
    <xf numFmtId="173" fontId="4" fillId="0" borderId="63" xfId="1" applyNumberFormat="1" applyFont="1" applyBorder="1" applyAlignment="1">
      <alignment vertical="center"/>
    </xf>
    <xf numFmtId="0" fontId="22" fillId="4" borderId="54" xfId="0" applyFont="1" applyFill="1" applyBorder="1" applyAlignment="1" applyProtection="1">
      <alignment vertical="center"/>
      <protection locked="0"/>
    </xf>
    <xf numFmtId="0" fontId="22" fillId="4" borderId="64" xfId="0" applyFont="1" applyFill="1" applyBorder="1" applyAlignment="1" applyProtection="1">
      <alignment vertical="center"/>
      <protection locked="0"/>
    </xf>
    <xf numFmtId="165" fontId="22" fillId="4" borderId="52" xfId="1" applyNumberFormat="1" applyFont="1" applyFill="1" applyBorder="1" applyAlignment="1" applyProtection="1">
      <alignment vertical="center"/>
      <protection locked="0"/>
    </xf>
    <xf numFmtId="165" fontId="22" fillId="4" borderId="30" xfId="1" applyNumberFormat="1" applyFont="1" applyFill="1" applyBorder="1" applyAlignment="1" applyProtection="1">
      <alignment vertical="center"/>
      <protection locked="0"/>
    </xf>
    <xf numFmtId="165" fontId="22" fillId="4" borderId="49" xfId="1" applyNumberFormat="1" applyFont="1" applyFill="1" applyBorder="1" applyAlignment="1" applyProtection="1">
      <alignment vertical="center"/>
      <protection locked="0"/>
    </xf>
    <xf numFmtId="0" fontId="19" fillId="0" borderId="65" xfId="0" applyFont="1" applyBorder="1" applyAlignment="1">
      <alignment horizontal="left" vertical="center"/>
    </xf>
    <xf numFmtId="0" fontId="15" fillId="0" borderId="32" xfId="0" applyFont="1" applyBorder="1" applyAlignment="1">
      <alignment horizontal="left" vertical="center"/>
    </xf>
    <xf numFmtId="173" fontId="4" fillId="0" borderId="31" xfId="0" applyNumberFormat="1" applyFont="1" applyBorder="1" applyAlignment="1">
      <alignment horizontal="left" vertical="center"/>
    </xf>
    <xf numFmtId="166" fontId="4" fillId="0" borderId="66" xfId="1" applyFont="1" applyBorder="1" applyAlignment="1">
      <alignment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8" fillId="0" borderId="0" xfId="0" applyFont="1" applyBorder="1" applyAlignment="1">
      <alignment vertical="center"/>
    </xf>
    <xf numFmtId="0" fontId="18" fillId="0" borderId="5" xfId="0" applyFont="1" applyBorder="1" applyAlignment="1">
      <alignment vertical="center"/>
    </xf>
    <xf numFmtId="0" fontId="18" fillId="0" borderId="2" xfId="0" applyFont="1" applyBorder="1" applyAlignment="1">
      <alignment vertical="center"/>
    </xf>
    <xf numFmtId="0" fontId="19" fillId="0" borderId="0" xfId="0" applyFont="1" applyBorder="1" applyAlignment="1">
      <alignment horizontal="right" vertical="center"/>
    </xf>
    <xf numFmtId="0" fontId="18" fillId="0" borderId="2"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2" xfId="0" applyFont="1" applyBorder="1" applyAlignment="1">
      <alignment horizontal="right" vertical="center"/>
    </xf>
    <xf numFmtId="14" fontId="18" fillId="4" borderId="18" xfId="0" applyNumberFormat="1" applyFont="1" applyFill="1" applyBorder="1" applyAlignment="1" applyProtection="1">
      <alignment vertical="center"/>
      <protection locked="0"/>
    </xf>
    <xf numFmtId="0" fontId="18" fillId="4" borderId="18" xfId="0" applyFont="1" applyFill="1" applyBorder="1" applyAlignment="1" applyProtection="1">
      <alignment vertical="center"/>
      <protection locked="0"/>
    </xf>
    <xf numFmtId="0" fontId="18" fillId="0" borderId="9" xfId="0" applyFont="1" applyBorder="1" applyAlignment="1">
      <alignment vertical="center"/>
    </xf>
    <xf numFmtId="0" fontId="18" fillId="0" borderId="10" xfId="0" applyFont="1" applyBorder="1" applyAlignment="1">
      <alignment vertical="center"/>
    </xf>
    <xf numFmtId="0" fontId="18" fillId="0" borderId="27" xfId="0" applyFont="1" applyBorder="1" applyAlignment="1">
      <alignment vertical="center"/>
    </xf>
    <xf numFmtId="0" fontId="19" fillId="0" borderId="65" xfId="0" applyFont="1" applyBorder="1" applyAlignment="1">
      <alignment vertical="center"/>
    </xf>
    <xf numFmtId="0" fontId="18" fillId="0" borderId="32" xfId="0" applyFont="1" applyBorder="1" applyAlignment="1">
      <alignment vertical="center"/>
    </xf>
    <xf numFmtId="0" fontId="18" fillId="0" borderId="36" xfId="0" applyFont="1" applyBorder="1" applyAlignment="1">
      <alignment vertical="center"/>
    </xf>
    <xf numFmtId="0" fontId="18" fillId="0" borderId="23" xfId="0" applyFont="1" applyBorder="1" applyAlignment="1">
      <alignment vertical="center"/>
    </xf>
    <xf numFmtId="0" fontId="18" fillId="0" borderId="30" xfId="0" applyFont="1" applyBorder="1" applyAlignment="1">
      <alignment vertical="center"/>
    </xf>
    <xf numFmtId="0" fontId="18" fillId="0" borderId="30" xfId="0" applyFont="1" applyBorder="1" applyAlignment="1">
      <alignment vertical="center" wrapText="1"/>
    </xf>
    <xf numFmtId="0" fontId="18" fillId="0" borderId="67" xfId="0" applyFont="1" applyBorder="1" applyAlignment="1">
      <alignment vertical="center" wrapText="1"/>
    </xf>
    <xf numFmtId="14" fontId="23" fillId="4" borderId="48" xfId="0" applyNumberFormat="1" applyFont="1" applyFill="1" applyBorder="1" applyAlignment="1" applyProtection="1">
      <alignment vertical="center"/>
      <protection locked="0"/>
    </xf>
    <xf numFmtId="0" fontId="23" fillId="4" borderId="68" xfId="0" applyFont="1" applyFill="1" applyBorder="1" applyAlignment="1" applyProtection="1">
      <alignment vertical="center"/>
      <protection locked="0"/>
    </xf>
    <xf numFmtId="0" fontId="23" fillId="4" borderId="49" xfId="0" applyFont="1" applyFill="1" applyBorder="1" applyAlignment="1" applyProtection="1">
      <alignment vertical="center"/>
      <protection locked="0"/>
    </xf>
    <xf numFmtId="173" fontId="23" fillId="4" borderId="49" xfId="0" applyNumberFormat="1" applyFont="1" applyFill="1" applyBorder="1" applyAlignment="1" applyProtection="1">
      <alignment vertical="center"/>
      <protection locked="0"/>
    </xf>
    <xf numFmtId="166" fontId="18" fillId="0" borderId="50" xfId="1" applyFont="1" applyBorder="1" applyAlignment="1">
      <alignment vertical="center"/>
    </xf>
    <xf numFmtId="14" fontId="23" fillId="4" borderId="51" xfId="0" applyNumberFormat="1" applyFont="1" applyFill="1" applyBorder="1" applyAlignment="1" applyProtection="1">
      <alignment vertical="center"/>
      <protection locked="0"/>
    </xf>
    <xf numFmtId="0" fontId="23" fillId="4" borderId="58" xfId="0" applyFont="1" applyFill="1" applyBorder="1" applyAlignment="1" applyProtection="1">
      <alignment vertical="center"/>
      <protection locked="0"/>
    </xf>
    <xf numFmtId="0" fontId="23" fillId="4" borderId="52" xfId="0" applyFont="1" applyFill="1" applyBorder="1" applyAlignment="1" applyProtection="1">
      <alignment vertical="center"/>
      <protection locked="0"/>
    </xf>
    <xf numFmtId="173" fontId="23" fillId="4" borderId="52" xfId="0" applyNumberFormat="1" applyFont="1" applyFill="1" applyBorder="1" applyAlignment="1" applyProtection="1">
      <alignment vertical="center"/>
      <protection locked="0"/>
    </xf>
    <xf numFmtId="166" fontId="18" fillId="0" borderId="53" xfId="1" applyFont="1" applyBorder="1" applyAlignment="1">
      <alignment vertical="center"/>
    </xf>
    <xf numFmtId="0" fontId="23" fillId="4" borderId="51" xfId="0" applyFont="1" applyFill="1" applyBorder="1" applyAlignment="1" applyProtection="1">
      <alignment vertical="center"/>
      <protection locked="0"/>
    </xf>
    <xf numFmtId="0" fontId="19" fillId="0" borderId="33" xfId="0" applyFont="1" applyBorder="1" applyAlignment="1">
      <alignment horizontal="right" vertical="center"/>
    </xf>
    <xf numFmtId="0" fontId="19" fillId="0" borderId="56" xfId="0" applyFont="1" applyBorder="1" applyAlignment="1">
      <alignment horizontal="right" vertical="center"/>
    </xf>
    <xf numFmtId="0" fontId="19" fillId="0" borderId="45" xfId="0" applyFont="1" applyBorder="1" applyAlignment="1">
      <alignment horizontal="right" vertical="center"/>
    </xf>
    <xf numFmtId="0" fontId="19" fillId="0" borderId="69" xfId="0" applyFont="1" applyBorder="1" applyAlignment="1">
      <alignment horizontal="right" vertical="center"/>
    </xf>
    <xf numFmtId="0" fontId="19" fillId="0" borderId="36" xfId="0" applyFont="1" applyBorder="1" applyAlignment="1">
      <alignment vertical="center"/>
    </xf>
    <xf numFmtId="0" fontId="19" fillId="0" borderId="23" xfId="0" applyFont="1" applyBorder="1" applyAlignment="1">
      <alignment vertical="center"/>
    </xf>
    <xf numFmtId="0" fontId="19" fillId="0" borderId="30" xfId="0" applyFont="1" applyBorder="1" applyAlignment="1">
      <alignment vertical="center"/>
    </xf>
    <xf numFmtId="0" fontId="19" fillId="0" borderId="30" xfId="0" applyFont="1" applyBorder="1" applyAlignment="1">
      <alignment vertical="center" wrapText="1"/>
    </xf>
    <xf numFmtId="0" fontId="19" fillId="0" borderId="67" xfId="0" applyFont="1" applyBorder="1" applyAlignment="1">
      <alignment vertical="center" wrapText="1"/>
    </xf>
    <xf numFmtId="0" fontId="23" fillId="4" borderId="70" xfId="0" applyFont="1" applyFill="1" applyBorder="1" applyAlignment="1" applyProtection="1">
      <alignment vertical="center"/>
      <protection locked="0"/>
    </xf>
    <xf numFmtId="0" fontId="23" fillId="4" borderId="71" xfId="0" applyFont="1" applyFill="1" applyBorder="1" applyAlignment="1" applyProtection="1">
      <alignment vertical="center"/>
      <protection locked="0"/>
    </xf>
    <xf numFmtId="0" fontId="23" fillId="4" borderId="72" xfId="0" applyFont="1" applyFill="1" applyBorder="1" applyAlignment="1" applyProtection="1">
      <alignment vertical="center"/>
      <protection locked="0"/>
    </xf>
    <xf numFmtId="173" fontId="23" fillId="4" borderId="72" xfId="0" applyNumberFormat="1" applyFont="1" applyFill="1" applyBorder="1" applyAlignment="1" applyProtection="1">
      <alignment vertical="center"/>
      <protection locked="0"/>
    </xf>
    <xf numFmtId="0" fontId="19" fillId="0" borderId="73" xfId="0" applyFont="1" applyBorder="1" applyAlignment="1">
      <alignment horizontal="right" vertical="center"/>
    </xf>
    <xf numFmtId="0" fontId="19" fillId="0" borderId="13" xfId="0" applyFont="1" applyBorder="1" applyAlignment="1">
      <alignment horizontal="right" vertical="center"/>
    </xf>
    <xf numFmtId="0" fontId="18" fillId="0" borderId="31" xfId="0" applyFont="1" applyBorder="1" applyAlignment="1">
      <alignment vertical="center"/>
    </xf>
    <xf numFmtId="1" fontId="15" fillId="0" borderId="10" xfId="0" applyNumberFormat="1" applyFont="1" applyBorder="1" applyAlignment="1">
      <alignment horizontal="left" vertical="center"/>
    </xf>
    <xf numFmtId="0" fontId="15" fillId="0" borderId="2" xfId="0" applyFont="1" applyBorder="1" applyAlignment="1">
      <alignment horizontal="right" vertical="center"/>
    </xf>
    <xf numFmtId="0" fontId="15" fillId="0" borderId="74" xfId="0" applyFont="1" applyBorder="1" applyAlignment="1">
      <alignment vertical="center" wrapText="1"/>
    </xf>
    <xf numFmtId="0" fontId="22" fillId="4" borderId="69" xfId="0" applyFont="1" applyFill="1" applyBorder="1" applyAlignment="1" applyProtection="1">
      <alignment vertical="center"/>
      <protection locked="0"/>
    </xf>
    <xf numFmtId="0" fontId="22" fillId="4" borderId="75" xfId="0" applyFont="1" applyFill="1" applyBorder="1" applyAlignment="1" applyProtection="1">
      <alignment vertical="center"/>
      <protection locked="0"/>
    </xf>
    <xf numFmtId="0" fontId="15" fillId="0" borderId="32" xfId="0" applyFont="1" applyBorder="1" applyAlignment="1">
      <alignment vertical="center" wrapText="1"/>
    </xf>
    <xf numFmtId="0" fontId="22" fillId="4" borderId="45" xfId="0" applyFont="1" applyFill="1" applyBorder="1" applyAlignment="1" applyProtection="1">
      <alignment vertical="center"/>
      <protection locked="0"/>
    </xf>
    <xf numFmtId="166" fontId="22" fillId="4" borderId="49" xfId="1" applyFont="1" applyFill="1" applyBorder="1" applyAlignment="1" applyProtection="1">
      <alignment vertical="center"/>
      <protection locked="0"/>
    </xf>
    <xf numFmtId="9" fontId="22" fillId="4" borderId="49" xfId="17" applyFont="1" applyFill="1" applyBorder="1" applyAlignment="1" applyProtection="1">
      <alignment vertical="center"/>
      <protection locked="0"/>
    </xf>
    <xf numFmtId="0" fontId="22" fillId="4" borderId="13" xfId="0" applyFont="1" applyFill="1" applyBorder="1" applyAlignment="1" applyProtection="1">
      <alignment vertical="center"/>
      <protection locked="0"/>
    </xf>
    <xf numFmtId="14" fontId="22" fillId="4" borderId="76" xfId="0" applyNumberFormat="1" applyFont="1" applyFill="1" applyBorder="1" applyAlignment="1" applyProtection="1">
      <alignment vertical="center"/>
      <protection locked="0"/>
    </xf>
    <xf numFmtId="0" fontId="22" fillId="4" borderId="6" xfId="0" applyFont="1" applyFill="1" applyBorder="1" applyAlignment="1" applyProtection="1">
      <alignment vertical="center"/>
      <protection locked="0"/>
    </xf>
    <xf numFmtId="0" fontId="22" fillId="4" borderId="33" xfId="0" applyFont="1" applyFill="1" applyBorder="1" applyAlignment="1" applyProtection="1">
      <alignment vertical="center"/>
      <protection locked="0"/>
    </xf>
    <xf numFmtId="166" fontId="22" fillId="4" borderId="62" xfId="1" applyFont="1" applyFill="1" applyBorder="1" applyAlignment="1" applyProtection="1">
      <alignment vertical="center"/>
      <protection locked="0"/>
    </xf>
    <xf numFmtId="166" fontId="22" fillId="4" borderId="52" xfId="1" applyFont="1" applyFill="1" applyBorder="1" applyAlignment="1" applyProtection="1">
      <alignment vertical="center"/>
      <protection locked="0"/>
    </xf>
    <xf numFmtId="166" fontId="22" fillId="4" borderId="30" xfId="1" applyFont="1" applyFill="1" applyBorder="1" applyAlignment="1" applyProtection="1">
      <alignment vertical="center"/>
      <protection locked="0"/>
    </xf>
    <xf numFmtId="0" fontId="7" fillId="0" borderId="69" xfId="0" applyFont="1" applyBorder="1" applyAlignment="1">
      <alignment horizontal="right" vertical="center"/>
    </xf>
    <xf numFmtId="0" fontId="5" fillId="0" borderId="74" xfId="0" applyFont="1" applyBorder="1" applyAlignment="1" applyProtection="1">
      <alignment vertical="center" wrapText="1"/>
    </xf>
    <xf numFmtId="0" fontId="5" fillId="4" borderId="69" xfId="0" applyFont="1" applyFill="1" applyBorder="1" applyAlignment="1" applyProtection="1">
      <alignment vertical="center"/>
    </xf>
    <xf numFmtId="0" fontId="5" fillId="4" borderId="64" xfId="0" applyFont="1" applyFill="1" applyBorder="1" applyAlignment="1" applyProtection="1">
      <alignment vertical="center"/>
    </xf>
    <xf numFmtId="0" fontId="22" fillId="0" borderId="0" xfId="0" applyFont="1" applyBorder="1" applyAlignment="1" applyProtection="1">
      <alignment vertical="center"/>
      <protection locked="0"/>
    </xf>
    <xf numFmtId="173" fontId="15" fillId="0" borderId="5" xfId="0" applyNumberFormat="1" applyFont="1" applyBorder="1" applyAlignment="1">
      <alignment vertical="center"/>
    </xf>
    <xf numFmtId="173" fontId="15" fillId="0" borderId="31" xfId="0" applyNumberFormat="1" applyFont="1" applyBorder="1" applyAlignment="1">
      <alignment vertical="center"/>
    </xf>
    <xf numFmtId="173" fontId="15" fillId="0" borderId="47" xfId="0" applyNumberFormat="1" applyFont="1" applyBorder="1" applyAlignment="1">
      <alignment vertical="center" wrapText="1"/>
    </xf>
    <xf numFmtId="173" fontId="15" fillId="0" borderId="46" xfId="0" applyNumberFormat="1" applyFont="1" applyBorder="1" applyAlignment="1">
      <alignment vertical="center"/>
    </xf>
    <xf numFmtId="173" fontId="5" fillId="0" borderId="77" xfId="1" applyNumberFormat="1" applyFont="1" applyBorder="1" applyAlignment="1" applyProtection="1">
      <alignment vertical="center"/>
    </xf>
    <xf numFmtId="173" fontId="5" fillId="0" borderId="53" xfId="1" applyNumberFormat="1" applyFont="1" applyBorder="1" applyAlignment="1" applyProtection="1">
      <alignment vertical="center"/>
    </xf>
    <xf numFmtId="173" fontId="5" fillId="0" borderId="50" xfId="1" applyNumberFormat="1" applyFont="1" applyBorder="1" applyAlignment="1" applyProtection="1">
      <alignment vertical="center"/>
    </xf>
    <xf numFmtId="173" fontId="5" fillId="0" borderId="15" xfId="1" applyNumberFormat="1" applyFont="1" applyBorder="1" applyAlignment="1" applyProtection="1">
      <alignment vertical="center"/>
    </xf>
    <xf numFmtId="14" fontId="22" fillId="4" borderId="78" xfId="0" applyNumberFormat="1" applyFont="1" applyFill="1" applyBorder="1" applyAlignment="1" applyProtection="1">
      <alignment vertical="center"/>
      <protection locked="0"/>
    </xf>
    <xf numFmtId="0" fontId="22" fillId="4" borderId="79" xfId="0" applyFont="1" applyFill="1" applyBorder="1" applyAlignment="1" applyProtection="1">
      <alignment vertical="center"/>
      <protection locked="0"/>
    </xf>
    <xf numFmtId="173" fontId="22" fillId="4" borderId="60" xfId="1" applyNumberFormat="1" applyFont="1" applyFill="1" applyBorder="1" applyAlignment="1" applyProtection="1">
      <alignment vertical="center"/>
      <protection locked="0"/>
    </xf>
    <xf numFmtId="0" fontId="22" fillId="4" borderId="70" xfId="0" applyFont="1" applyFill="1" applyBorder="1" applyAlignment="1" applyProtection="1">
      <alignment vertical="center"/>
      <protection locked="0"/>
    </xf>
    <xf numFmtId="0" fontId="22" fillId="4" borderId="72" xfId="0" applyFont="1" applyFill="1" applyBorder="1" applyAlignment="1" applyProtection="1">
      <alignment vertical="center"/>
      <protection locked="0"/>
    </xf>
    <xf numFmtId="173" fontId="22" fillId="4" borderId="80" xfId="1" applyNumberFormat="1"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13" xfId="0" applyFont="1" applyBorder="1" applyAlignment="1">
      <alignment vertical="center"/>
    </xf>
    <xf numFmtId="166" fontId="18" fillId="0" borderId="63" xfId="1" applyFont="1" applyBorder="1" applyAlignment="1">
      <alignment vertical="center"/>
    </xf>
    <xf numFmtId="173" fontId="18" fillId="0" borderId="5" xfId="0" applyNumberFormat="1" applyFont="1" applyBorder="1" applyAlignment="1">
      <alignment vertical="center"/>
    </xf>
    <xf numFmtId="0" fontId="45" fillId="0" borderId="0" xfId="16" applyFont="1" applyBorder="1" applyAlignment="1">
      <alignment vertical="center"/>
    </xf>
    <xf numFmtId="0" fontId="45" fillId="0" borderId="0" xfId="0" applyFont="1" applyBorder="1" applyAlignment="1">
      <alignment vertical="center"/>
    </xf>
    <xf numFmtId="0" fontId="22" fillId="4" borderId="81" xfId="0" applyFont="1" applyFill="1" applyBorder="1" applyAlignment="1" applyProtection="1">
      <alignment vertical="center"/>
      <protection locked="0"/>
    </xf>
    <xf numFmtId="0" fontId="19" fillId="4" borderId="51" xfId="0" applyFont="1" applyFill="1" applyBorder="1" applyAlignment="1">
      <alignment horizontal="left" vertical="center"/>
    </xf>
    <xf numFmtId="0" fontId="18" fillId="5" borderId="44" xfId="0" applyFont="1" applyFill="1" applyBorder="1" applyAlignment="1" applyProtection="1">
      <alignment vertical="center"/>
    </xf>
    <xf numFmtId="0" fontId="62" fillId="0" borderId="18" xfId="0" applyFont="1" applyBorder="1" applyAlignment="1" applyProtection="1">
      <alignment horizontal="center" vertical="center"/>
    </xf>
    <xf numFmtId="0" fontId="62" fillId="0" borderId="18" xfId="0" applyFont="1" applyFill="1" applyBorder="1" applyAlignment="1" applyProtection="1">
      <alignment horizontal="center" vertical="center"/>
      <protection locked="0"/>
    </xf>
    <xf numFmtId="0" fontId="22" fillId="0" borderId="82" xfId="0" applyFont="1" applyBorder="1" applyAlignment="1" applyProtection="1">
      <alignment horizontal="left" vertical="center"/>
    </xf>
    <xf numFmtId="0" fontId="7" fillId="0" borderId="29" xfId="0" applyFont="1" applyFill="1" applyBorder="1" applyAlignment="1" applyProtection="1">
      <alignment horizontal="center" vertical="center" wrapText="1"/>
    </xf>
    <xf numFmtId="176" fontId="39" fillId="0" borderId="83" xfId="0" applyNumberFormat="1" applyFont="1" applyFill="1" applyBorder="1" applyAlignment="1" applyProtection="1">
      <alignment horizontal="center" vertical="center"/>
    </xf>
    <xf numFmtId="176" fontId="7" fillId="6" borderId="84" xfId="0" applyNumberFormat="1" applyFont="1" applyFill="1" applyBorder="1" applyAlignment="1" applyProtection="1">
      <alignment horizontal="right" vertical="center"/>
    </xf>
    <xf numFmtId="173" fontId="7" fillId="6" borderId="84" xfId="0" applyNumberFormat="1" applyFont="1" applyFill="1" applyBorder="1" applyAlignment="1" applyProtection="1">
      <alignment horizontal="right" vertical="center"/>
    </xf>
    <xf numFmtId="176" fontId="4" fillId="6" borderId="84" xfId="0" applyNumberFormat="1" applyFont="1" applyFill="1" applyBorder="1" applyAlignment="1" applyProtection="1">
      <alignment vertical="center"/>
    </xf>
    <xf numFmtId="0" fontId="7" fillId="2" borderId="40" xfId="0" applyFont="1" applyFill="1" applyBorder="1" applyAlignment="1" applyProtection="1">
      <alignment horizontal="center" vertical="center" wrapText="1"/>
    </xf>
    <xf numFmtId="0" fontId="4" fillId="3" borderId="7" xfId="0" applyFont="1" applyFill="1" applyBorder="1" applyAlignment="1" applyProtection="1">
      <alignment vertical="center"/>
    </xf>
    <xf numFmtId="0" fontId="4" fillId="0" borderId="2" xfId="0" applyFont="1" applyFill="1" applyBorder="1" applyAlignment="1" applyProtection="1">
      <alignment vertical="center"/>
    </xf>
    <xf numFmtId="9" fontId="44" fillId="0" borderId="12" xfId="0" applyNumberFormat="1" applyFont="1" applyFill="1" applyBorder="1" applyAlignment="1" applyProtection="1">
      <alignment horizontal="left" vertical="center" wrapText="1"/>
    </xf>
    <xf numFmtId="173" fontId="4" fillId="0" borderId="0" xfId="0" quotePrefix="1" applyNumberFormat="1" applyFont="1" applyFill="1" applyBorder="1" applyAlignment="1" applyProtection="1">
      <alignment vertical="center"/>
    </xf>
    <xf numFmtId="173" fontId="4" fillId="0" borderId="45" xfId="0" applyNumberFormat="1" applyFont="1" applyFill="1" applyBorder="1" applyAlignment="1" applyProtection="1">
      <alignment vertical="center"/>
    </xf>
    <xf numFmtId="173" fontId="4" fillId="0" borderId="13" xfId="17" applyNumberFormat="1" applyFont="1" applyFill="1" applyBorder="1" applyAlignment="1" applyProtection="1">
      <alignment vertical="center"/>
    </xf>
    <xf numFmtId="168"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8" fontId="5" fillId="0" borderId="1" xfId="0" applyNumberFormat="1" applyFont="1" applyFill="1" applyBorder="1" applyAlignment="1" applyProtection="1">
      <alignment vertical="center"/>
    </xf>
    <xf numFmtId="0" fontId="5" fillId="0" borderId="85" xfId="0" applyFont="1" applyFill="1" applyBorder="1" applyAlignment="1" applyProtection="1">
      <alignment vertical="center"/>
    </xf>
    <xf numFmtId="0" fontId="30" fillId="0" borderId="86" xfId="0" applyFont="1" applyFill="1" applyBorder="1" applyAlignment="1" applyProtection="1">
      <alignment vertical="center"/>
    </xf>
    <xf numFmtId="0" fontId="61" fillId="0" borderId="2" xfId="0" applyFont="1" applyBorder="1" applyAlignment="1">
      <alignment vertical="center"/>
    </xf>
    <xf numFmtId="0" fontId="19" fillId="0" borderId="73" xfId="0" applyFont="1" applyBorder="1" applyAlignment="1">
      <alignment horizontal="left" vertical="center"/>
    </xf>
    <xf numFmtId="0" fontId="15" fillId="0" borderId="11" xfId="0" applyFont="1" applyBorder="1" applyAlignment="1">
      <alignment horizontal="right" vertical="center"/>
    </xf>
    <xf numFmtId="1" fontId="15" fillId="0" borderId="11" xfId="0" applyNumberFormat="1" applyFont="1" applyBorder="1" applyAlignment="1">
      <alignment horizontal="left" vertical="center"/>
    </xf>
    <xf numFmtId="0" fontId="7" fillId="0" borderId="87" xfId="0" applyFont="1" applyBorder="1" applyAlignment="1">
      <alignment horizontal="right" vertical="center"/>
    </xf>
    <xf numFmtId="0" fontId="7" fillId="0" borderId="1" xfId="0" applyFont="1" applyBorder="1" applyAlignment="1">
      <alignment horizontal="right" vertical="center"/>
    </xf>
    <xf numFmtId="0" fontId="7" fillId="0" borderId="88" xfId="0" applyFont="1" applyBorder="1" applyAlignment="1">
      <alignment horizontal="right" vertical="center"/>
    </xf>
    <xf numFmtId="173" fontId="7" fillId="0" borderId="29" xfId="1" applyNumberFormat="1" applyFont="1" applyBorder="1" applyAlignment="1">
      <alignment vertical="center"/>
    </xf>
    <xf numFmtId="173" fontId="4" fillId="0" borderId="11" xfId="0" applyNumberFormat="1" applyFont="1" applyBorder="1" applyAlignment="1">
      <alignment vertical="center"/>
    </xf>
    <xf numFmtId="0" fontId="15" fillId="0" borderId="42" xfId="0" applyFont="1" applyBorder="1" applyAlignment="1">
      <alignment vertical="center"/>
    </xf>
    <xf numFmtId="173" fontId="4" fillId="0" borderId="43" xfId="0" applyNumberFormat="1" applyFont="1" applyBorder="1" applyAlignment="1">
      <alignment vertical="center"/>
    </xf>
    <xf numFmtId="173" fontId="7" fillId="0" borderId="67" xfId="1" applyNumberFormat="1" applyFont="1" applyBorder="1" applyAlignment="1">
      <alignment vertical="center"/>
    </xf>
    <xf numFmtId="0" fontId="7" fillId="0" borderId="56" xfId="0" applyFont="1" applyBorder="1" applyAlignment="1">
      <alignment horizontal="right" vertical="center"/>
    </xf>
    <xf numFmtId="0" fontId="7" fillId="0" borderId="45" xfId="0" applyFont="1" applyBorder="1" applyAlignment="1">
      <alignment horizontal="right" vertical="center"/>
    </xf>
    <xf numFmtId="173" fontId="5" fillId="0" borderId="27" xfId="0" applyNumberFormat="1" applyFont="1" applyFill="1" applyBorder="1" applyAlignment="1">
      <alignment vertical="center"/>
    </xf>
    <xf numFmtId="173" fontId="6" fillId="0" borderId="89" xfId="1" applyNumberFormat="1" applyFont="1" applyBorder="1" applyAlignment="1" applyProtection="1">
      <alignment vertical="center"/>
    </xf>
    <xf numFmtId="166" fontId="7" fillId="0" borderId="0" xfId="1" applyFont="1" applyBorder="1" applyAlignment="1">
      <alignment horizontal="right" vertical="center"/>
    </xf>
    <xf numFmtId="0" fontId="7" fillId="0" borderId="90" xfId="0" applyFont="1" applyBorder="1" applyAlignment="1">
      <alignment horizontal="right" vertical="center"/>
    </xf>
    <xf numFmtId="0" fontId="7" fillId="0" borderId="84" xfId="0" applyFont="1" applyBorder="1" applyAlignment="1">
      <alignment horizontal="right" vertical="center"/>
    </xf>
    <xf numFmtId="0" fontId="19" fillId="0" borderId="41" xfId="0" applyFont="1" applyBorder="1" applyAlignment="1">
      <alignment vertical="center"/>
    </xf>
    <xf numFmtId="173" fontId="7" fillId="0" borderId="91" xfId="1" applyNumberFormat="1" applyFont="1" applyBorder="1" applyAlignment="1">
      <alignment vertical="center"/>
    </xf>
    <xf numFmtId="173" fontId="19" fillId="0" borderId="89" xfId="1" applyNumberFormat="1" applyFont="1" applyBorder="1" applyAlignment="1">
      <alignment vertical="center"/>
    </xf>
    <xf numFmtId="0" fontId="18" fillId="0" borderId="42" xfId="0" applyFont="1" applyBorder="1" applyAlignment="1">
      <alignment vertical="center"/>
    </xf>
    <xf numFmtId="173" fontId="18" fillId="0" borderId="43" xfId="0" applyNumberFormat="1" applyFont="1" applyBorder="1" applyAlignment="1">
      <alignment vertical="center"/>
    </xf>
    <xf numFmtId="0" fontId="18" fillId="0" borderId="11" xfId="0" applyFont="1" applyBorder="1" applyAlignment="1">
      <alignment vertical="center"/>
    </xf>
    <xf numFmtId="0" fontId="23" fillId="4" borderId="92" xfId="0" applyFont="1" applyFill="1" applyBorder="1" applyAlignment="1" applyProtection="1">
      <alignment vertical="center"/>
      <protection locked="0"/>
    </xf>
    <xf numFmtId="0" fontId="23" fillId="4" borderId="93" xfId="0" applyFont="1" applyFill="1" applyBorder="1" applyAlignment="1" applyProtection="1">
      <alignment vertical="center"/>
      <protection locked="0"/>
    </xf>
    <xf numFmtId="0" fontId="23" fillId="4" borderId="94" xfId="0" applyFont="1" applyFill="1" applyBorder="1" applyAlignment="1" applyProtection="1">
      <alignment vertical="center"/>
      <protection locked="0"/>
    </xf>
    <xf numFmtId="173" fontId="23" fillId="4" borderId="94" xfId="0" applyNumberFormat="1" applyFont="1" applyFill="1" applyBorder="1" applyAlignment="1" applyProtection="1">
      <alignment vertical="center"/>
      <protection locked="0"/>
    </xf>
    <xf numFmtId="166" fontId="18" fillId="0" borderId="95" xfId="1" applyFont="1" applyBorder="1" applyAlignment="1">
      <alignment vertical="center"/>
    </xf>
    <xf numFmtId="0" fontId="18" fillId="0" borderId="43" xfId="0" applyFont="1" applyBorder="1" applyAlignment="1">
      <alignment vertical="center"/>
    </xf>
    <xf numFmtId="166" fontId="24" fillId="0" borderId="31" xfId="1" applyFont="1" applyBorder="1" applyAlignment="1" applyProtection="1">
      <alignment vertical="center"/>
    </xf>
    <xf numFmtId="0" fontId="19" fillId="0" borderId="86" xfId="0" applyFont="1" applyBorder="1" applyAlignment="1">
      <alignment horizontal="right" vertical="center"/>
    </xf>
    <xf numFmtId="0" fontId="19" fillId="0" borderId="85" xfId="0" applyFont="1" applyBorder="1" applyAlignment="1">
      <alignment horizontal="right" vertical="center"/>
    </xf>
    <xf numFmtId="0" fontId="19" fillId="0" borderId="96" xfId="0" applyFont="1" applyBorder="1" applyAlignment="1">
      <alignment horizontal="right" vertical="center"/>
    </xf>
    <xf numFmtId="166" fontId="18" fillId="0" borderId="97" xfId="1" applyFont="1" applyBorder="1" applyAlignment="1">
      <alignment vertical="center"/>
    </xf>
    <xf numFmtId="166" fontId="19" fillId="0" borderId="29" xfId="1" applyFont="1" applyBorder="1" applyAlignment="1">
      <alignment vertical="center"/>
    </xf>
    <xf numFmtId="166" fontId="19" fillId="0" borderId="91" xfId="1" applyFont="1" applyBorder="1" applyAlignment="1">
      <alignment vertical="center"/>
    </xf>
    <xf numFmtId="0" fontId="23" fillId="4" borderId="76" xfId="0" applyFont="1" applyFill="1" applyBorder="1" applyAlignment="1" applyProtection="1">
      <alignment vertical="center"/>
      <protection locked="0"/>
    </xf>
    <xf numFmtId="0" fontId="23" fillId="4" borderId="6" xfId="0" applyFont="1" applyFill="1" applyBorder="1" applyAlignment="1" applyProtection="1">
      <alignment vertical="center"/>
      <protection locked="0"/>
    </xf>
    <xf numFmtId="0" fontId="23" fillId="4" borderId="62" xfId="0" applyFont="1" applyFill="1" applyBorder="1" applyAlignment="1" applyProtection="1">
      <alignment vertical="center"/>
      <protection locked="0"/>
    </xf>
    <xf numFmtId="173" fontId="23" fillId="4" borderId="62" xfId="0" applyNumberFormat="1" applyFont="1" applyFill="1" applyBorder="1" applyAlignment="1" applyProtection="1">
      <alignment vertical="center"/>
      <protection locked="0"/>
    </xf>
    <xf numFmtId="166" fontId="19" fillId="0" borderId="91" xfId="0" applyNumberFormat="1" applyFont="1" applyBorder="1"/>
    <xf numFmtId="0" fontId="15" fillId="0" borderId="98" xfId="0" applyFont="1" applyBorder="1" applyAlignment="1">
      <alignment vertical="center"/>
    </xf>
    <xf numFmtId="0" fontId="22" fillId="4" borderId="76" xfId="0" applyFont="1" applyFill="1" applyBorder="1" applyAlignment="1" applyProtection="1">
      <alignment vertical="center"/>
      <protection locked="0"/>
    </xf>
    <xf numFmtId="173" fontId="5" fillId="0" borderId="95" xfId="1" applyNumberFormat="1" applyFont="1" applyBorder="1" applyAlignment="1" applyProtection="1">
      <alignment vertical="center"/>
    </xf>
    <xf numFmtId="173" fontId="7" fillId="0" borderId="67" xfId="1" applyNumberFormat="1" applyFont="1" applyBorder="1" applyAlignment="1" applyProtection="1">
      <alignment vertical="center"/>
    </xf>
    <xf numFmtId="0" fontId="5" fillId="4" borderId="33" xfId="0" applyFont="1" applyFill="1" applyBorder="1" applyAlignment="1" applyProtection="1">
      <alignment vertical="center"/>
    </xf>
    <xf numFmtId="0" fontId="22" fillId="4" borderId="94" xfId="0" applyFont="1" applyFill="1" applyBorder="1" applyAlignment="1" applyProtection="1">
      <alignment vertical="center"/>
      <protection locked="0"/>
    </xf>
    <xf numFmtId="0" fontId="22" fillId="0" borderId="45" xfId="0" applyFont="1" applyBorder="1" applyAlignment="1" applyProtection="1">
      <alignment vertical="center"/>
      <protection locked="0"/>
    </xf>
    <xf numFmtId="0" fontId="22" fillId="0" borderId="84" xfId="0" applyFont="1" applyBorder="1" applyAlignment="1" applyProtection="1">
      <alignment vertical="center"/>
      <protection locked="0"/>
    </xf>
    <xf numFmtId="0" fontId="25" fillId="0" borderId="14" xfId="0" applyFont="1" applyBorder="1" applyAlignment="1">
      <alignment horizontal="left" vertical="center"/>
    </xf>
    <xf numFmtId="0" fontId="7" fillId="0" borderId="11" xfId="0" applyFont="1" applyBorder="1" applyAlignment="1">
      <alignment horizontal="right" vertical="center"/>
    </xf>
    <xf numFmtId="0" fontId="19" fillId="0" borderId="11" xfId="0" applyFont="1" applyBorder="1" applyAlignment="1">
      <alignment horizontal="right" vertical="center"/>
    </xf>
    <xf numFmtId="0" fontId="19" fillId="0" borderId="99" xfId="0" applyFont="1" applyBorder="1" applyAlignment="1">
      <alignment horizontal="right" vertical="center"/>
    </xf>
    <xf numFmtId="173" fontId="15" fillId="0" borderId="66" xfId="0" applyNumberFormat="1" applyFont="1" applyBorder="1" applyAlignment="1">
      <alignment vertical="center"/>
    </xf>
    <xf numFmtId="173" fontId="7" fillId="0" borderId="100" xfId="1" applyNumberFormat="1" applyFont="1" applyBorder="1" applyAlignment="1">
      <alignment vertical="center"/>
    </xf>
    <xf numFmtId="173" fontId="46" fillId="0" borderId="40" xfId="1" applyNumberFormat="1" applyFont="1" applyBorder="1" applyAlignment="1" applyProtection="1">
      <alignment vertical="center"/>
    </xf>
    <xf numFmtId="166" fontId="5" fillId="0" borderId="50" xfId="1" applyFont="1" applyBorder="1" applyAlignment="1" applyProtection="1">
      <alignment vertical="center"/>
    </xf>
    <xf numFmtId="173" fontId="7" fillId="0" borderId="89" xfId="1" applyNumberFormat="1" applyFont="1" applyBorder="1" applyAlignment="1">
      <alignment vertical="center"/>
    </xf>
    <xf numFmtId="0" fontId="7" fillId="0" borderId="90" xfId="0" applyFont="1" applyBorder="1" applyAlignment="1">
      <alignment vertical="center"/>
    </xf>
    <xf numFmtId="0" fontId="15" fillId="0" borderId="84" xfId="0" applyFont="1" applyBorder="1" applyAlignment="1">
      <alignment vertical="center"/>
    </xf>
    <xf numFmtId="173" fontId="15" fillId="0" borderId="101" xfId="0" applyNumberFormat="1" applyFont="1" applyBorder="1" applyAlignment="1">
      <alignment vertical="center"/>
    </xf>
    <xf numFmtId="0" fontId="7" fillId="0" borderId="99" xfId="0" applyFont="1" applyBorder="1" applyAlignment="1" applyProtection="1">
      <alignment horizontal="center" vertical="center" wrapText="1"/>
    </xf>
    <xf numFmtId="49" fontId="7" fillId="0" borderId="99" xfId="0" applyNumberFormat="1" applyFont="1" applyBorder="1" applyAlignment="1" applyProtection="1">
      <alignment vertical="center"/>
    </xf>
    <xf numFmtId="49" fontId="7" fillId="0" borderId="102" xfId="0" applyNumberFormat="1" applyFont="1" applyFill="1" applyBorder="1" applyAlignment="1" applyProtection="1">
      <alignment horizontal="center" vertical="center" wrapText="1"/>
    </xf>
    <xf numFmtId="15" fontId="7" fillId="7" borderId="33" xfId="0" applyNumberFormat="1" applyFont="1" applyFill="1" applyBorder="1" applyAlignment="1" applyProtection="1">
      <alignment horizontal="center" vertical="center"/>
      <protection locked="0"/>
    </xf>
    <xf numFmtId="15" fontId="7" fillId="7" borderId="69" xfId="0" applyNumberFormat="1" applyFont="1" applyFill="1" applyBorder="1" applyAlignment="1" applyProtection="1">
      <alignment horizontal="center" vertical="center"/>
      <protection locked="0"/>
    </xf>
    <xf numFmtId="182" fontId="22" fillId="0" borderId="52" xfId="0" applyNumberFormat="1" applyFont="1" applyFill="1" applyBorder="1" applyAlignment="1" applyProtection="1">
      <alignment vertical="center"/>
      <protection locked="0"/>
    </xf>
    <xf numFmtId="182" fontId="22" fillId="4" borderId="49" xfId="0" applyNumberFormat="1" applyFont="1" applyFill="1" applyBorder="1" applyAlignment="1" applyProtection="1">
      <alignment vertical="center"/>
      <protection locked="0"/>
    </xf>
    <xf numFmtId="182" fontId="22" fillId="4" borderId="52" xfId="0" applyNumberFormat="1" applyFont="1" applyFill="1" applyBorder="1" applyAlignment="1" applyProtection="1">
      <alignment vertical="center"/>
      <protection locked="0"/>
    </xf>
    <xf numFmtId="182" fontId="22" fillId="4" borderId="30" xfId="0" applyNumberFormat="1" applyFont="1" applyFill="1" applyBorder="1" applyAlignment="1" applyProtection="1">
      <alignment vertical="center"/>
      <protection locked="0"/>
    </xf>
    <xf numFmtId="182" fontId="22" fillId="4" borderId="62" xfId="0" applyNumberFormat="1" applyFont="1" applyFill="1" applyBorder="1" applyAlignment="1" applyProtection="1">
      <alignment vertical="center"/>
      <protection locked="0"/>
    </xf>
    <xf numFmtId="0" fontId="27" fillId="0" borderId="56" xfId="0" applyFont="1" applyFill="1" applyBorder="1" applyAlignment="1" applyProtection="1">
      <alignment horizontal="left" vertical="center"/>
    </xf>
    <xf numFmtId="0" fontId="15" fillId="0" borderId="45" xfId="0" applyFont="1" applyFill="1" applyBorder="1" applyAlignment="1" applyProtection="1">
      <alignment vertical="center"/>
    </xf>
    <xf numFmtId="0" fontId="63" fillId="0" borderId="33" xfId="0" applyFont="1" applyFill="1" applyBorder="1" applyAlignment="1" applyProtection="1">
      <alignment vertical="center"/>
    </xf>
    <xf numFmtId="10" fontId="27" fillId="7" borderId="18" xfId="0" applyNumberFormat="1" applyFont="1" applyFill="1" applyBorder="1" applyAlignment="1" applyProtection="1">
      <alignment horizontal="center" vertical="center"/>
      <protection locked="0"/>
    </xf>
    <xf numFmtId="0" fontId="30" fillId="0" borderId="11" xfId="0" applyFont="1" applyFill="1" applyBorder="1" applyAlignment="1" applyProtection="1">
      <alignment vertical="center"/>
    </xf>
    <xf numFmtId="0" fontId="28" fillId="0" borderId="0" xfId="0" applyFont="1" applyFill="1" applyBorder="1" applyAlignment="1" applyProtection="1">
      <alignment vertical="center"/>
    </xf>
    <xf numFmtId="164" fontId="4" fillId="0" borderId="0" xfId="0" applyNumberFormat="1" applyFont="1"/>
    <xf numFmtId="0" fontId="65" fillId="0" borderId="11" xfId="0" applyFont="1" applyFill="1" applyBorder="1" applyAlignment="1" applyProtection="1">
      <alignment vertical="center"/>
    </xf>
    <xf numFmtId="0" fontId="16" fillId="0" borderId="0" xfId="0" applyFont="1" applyFill="1" applyProtection="1"/>
    <xf numFmtId="0" fontId="4" fillId="0" borderId="0" xfId="0" applyFont="1" applyFill="1" applyProtection="1"/>
    <xf numFmtId="3" fontId="30" fillId="0" borderId="0" xfId="14" applyNumberFormat="1" applyFont="1" applyFill="1" applyBorder="1" applyProtection="1"/>
    <xf numFmtId="179" fontId="29" fillId="0" borderId="103" xfId="0" applyNumberFormat="1" applyFont="1" applyFill="1" applyBorder="1" applyAlignment="1">
      <alignment horizontal="right"/>
    </xf>
    <xf numFmtId="179" fontId="29" fillId="0" borderId="104" xfId="0" applyNumberFormat="1" applyFont="1" applyFill="1" applyBorder="1" applyAlignment="1">
      <alignment horizontal="right"/>
    </xf>
    <xf numFmtId="172" fontId="29" fillId="0" borderId="105" xfId="17" applyNumberFormat="1" applyFont="1" applyFill="1" applyBorder="1" applyAlignment="1">
      <alignment horizontal="right"/>
    </xf>
    <xf numFmtId="164" fontId="29" fillId="0" borderId="106" xfId="0" applyNumberFormat="1" applyFont="1" applyBorder="1"/>
    <xf numFmtId="164" fontId="29" fillId="0" borderId="18" xfId="0" applyNumberFormat="1" applyFont="1" applyBorder="1"/>
    <xf numFmtId="172" fontId="29" fillId="0" borderId="24" xfId="17" applyNumberFormat="1" applyFont="1" applyBorder="1"/>
    <xf numFmtId="164" fontId="29" fillId="0" borderId="107" xfId="0" applyNumberFormat="1" applyFont="1" applyBorder="1"/>
    <xf numFmtId="164" fontId="29" fillId="0" borderId="108" xfId="0" applyNumberFormat="1" applyFont="1" applyBorder="1"/>
    <xf numFmtId="172" fontId="29" fillId="0" borderId="26" xfId="17" applyNumberFormat="1" applyFont="1" applyBorder="1"/>
    <xf numFmtId="0" fontId="39" fillId="0" borderId="6" xfId="0" applyFont="1" applyBorder="1" applyAlignment="1" applyProtection="1">
      <alignment horizontal="center" vertical="center" wrapText="1"/>
    </xf>
    <xf numFmtId="0" fontId="4" fillId="0" borderId="0" xfId="0" applyFont="1" applyBorder="1" applyAlignment="1" applyProtection="1">
      <alignment horizontal="left" vertical="center"/>
    </xf>
    <xf numFmtId="0" fontId="15" fillId="0" borderId="0" xfId="0" applyFont="1" applyBorder="1" applyAlignment="1" applyProtection="1">
      <alignment vertical="center" wrapText="1"/>
    </xf>
    <xf numFmtId="181" fontId="34" fillId="0" borderId="0" xfId="0" applyNumberFormat="1" applyFont="1" applyBorder="1" applyAlignment="1" applyProtection="1">
      <alignment horizontal="left" vertical="center"/>
    </xf>
    <xf numFmtId="49" fontId="37" fillId="0" borderId="0" xfId="0" applyNumberFormat="1" applyFont="1" applyBorder="1" applyAlignment="1" applyProtection="1">
      <alignment vertical="center"/>
    </xf>
    <xf numFmtId="181" fontId="37" fillId="0" borderId="0" xfId="0" applyNumberFormat="1" applyFont="1" applyBorder="1" applyAlignment="1" applyProtection="1">
      <alignment horizontal="left" vertical="center"/>
    </xf>
    <xf numFmtId="173" fontId="29" fillId="0" borderId="108" xfId="0" applyNumberFormat="1" applyFont="1" applyBorder="1"/>
    <xf numFmtId="0" fontId="66" fillId="0" borderId="6" xfId="0" applyFont="1" applyBorder="1" applyAlignment="1" applyProtection="1">
      <alignment horizontal="center" vertical="center"/>
    </xf>
    <xf numFmtId="0" fontId="67" fillId="0" borderId="6" xfId="0" applyFont="1" applyBorder="1" applyAlignment="1">
      <alignment horizontal="center" vertical="center"/>
    </xf>
    <xf numFmtId="0" fontId="18" fillId="0" borderId="109" xfId="15" applyFont="1" applyFill="1" applyBorder="1" applyAlignment="1" applyProtection="1">
      <alignment horizontal="left" vertical="center"/>
    </xf>
    <xf numFmtId="0" fontId="4" fillId="0" borderId="110" xfId="0" applyFont="1" applyBorder="1" applyAlignment="1" applyProtection="1">
      <alignment vertical="center"/>
    </xf>
    <xf numFmtId="1" fontId="62" fillId="8" borderId="49" xfId="0" applyNumberFormat="1" applyFont="1" applyFill="1" applyBorder="1" applyAlignment="1" applyProtection="1">
      <alignment horizontal="center" vertical="center"/>
      <protection locked="0"/>
    </xf>
    <xf numFmtId="0" fontId="30" fillId="8" borderId="49" xfId="0" applyFont="1" applyFill="1" applyBorder="1" applyAlignment="1" applyProtection="1">
      <alignment horizontal="center" vertical="center"/>
      <protection locked="0"/>
    </xf>
    <xf numFmtId="0" fontId="18" fillId="0" borderId="111" xfId="15" applyFont="1" applyFill="1" applyBorder="1" applyAlignment="1" applyProtection="1">
      <alignment horizontal="left" vertical="center"/>
    </xf>
    <xf numFmtId="1" fontId="27" fillId="4" borderId="30" xfId="0" applyNumberFormat="1" applyFont="1" applyFill="1" applyBorder="1" applyAlignment="1" applyProtection="1">
      <alignment horizontal="center" vertical="center"/>
    </xf>
    <xf numFmtId="0" fontId="4" fillId="0" borderId="18" xfId="0" applyFont="1" applyBorder="1" applyAlignment="1">
      <alignment horizontal="right" vertical="center"/>
    </xf>
    <xf numFmtId="0" fontId="7" fillId="0" borderId="0" xfId="0" applyFont="1" applyFill="1" applyBorder="1" applyAlignment="1" applyProtection="1">
      <alignment vertical="center"/>
      <protection locked="0"/>
    </xf>
    <xf numFmtId="0" fontId="15" fillId="0" borderId="0" xfId="0" applyFont="1" applyFill="1" applyBorder="1" applyAlignment="1">
      <alignment horizontal="right" vertical="center" wrapText="1"/>
    </xf>
    <xf numFmtId="0" fontId="19" fillId="0" borderId="0" xfId="0" applyFont="1" applyBorder="1" applyAlignment="1" applyProtection="1">
      <alignment horizontal="right" vertical="center"/>
    </xf>
    <xf numFmtId="0" fontId="19" fillId="0" borderId="10" xfId="0" applyFont="1" applyBorder="1" applyAlignment="1" applyProtection="1">
      <alignment vertical="center"/>
    </xf>
    <xf numFmtId="0" fontId="19" fillId="0" borderId="10" xfId="0" applyFont="1" applyBorder="1" applyAlignment="1" applyProtection="1">
      <alignment horizontal="right" vertical="center"/>
    </xf>
    <xf numFmtId="49" fontId="18" fillId="0" borderId="10" xfId="0" applyNumberFormat="1" applyFont="1" applyBorder="1" applyAlignment="1" applyProtection="1">
      <alignment vertical="center"/>
    </xf>
    <xf numFmtId="0" fontId="19" fillId="0" borderId="8" xfId="0" applyFont="1" applyBorder="1" applyAlignment="1" applyProtection="1">
      <alignment vertical="center"/>
    </xf>
    <xf numFmtId="0" fontId="19" fillId="0" borderId="12" xfId="0" applyFont="1" applyBorder="1" applyAlignment="1" applyProtection="1">
      <alignment vertical="center"/>
    </xf>
    <xf numFmtId="0" fontId="49" fillId="0" borderId="0" xfId="0" applyFont="1" applyFill="1" applyBorder="1" applyAlignment="1" applyProtection="1">
      <alignment horizontal="left" vertical="center"/>
    </xf>
    <xf numFmtId="0" fontId="49" fillId="0" borderId="10" xfId="0" applyFont="1" applyFill="1" applyBorder="1" applyAlignment="1" applyProtection="1">
      <alignment horizontal="left" vertical="center"/>
    </xf>
    <xf numFmtId="1" fontId="49" fillId="0" borderId="5" xfId="0" applyNumberFormat="1" applyFont="1" applyBorder="1" applyAlignment="1" applyProtection="1">
      <alignment horizontal="left" vertical="center"/>
    </xf>
    <xf numFmtId="0" fontId="49" fillId="0" borderId="5" xfId="0" applyFont="1" applyBorder="1" applyAlignment="1" applyProtection="1">
      <alignment vertical="center"/>
    </xf>
    <xf numFmtId="0" fontId="19" fillId="0" borderId="2"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176" fontId="19" fillId="0" borderId="33" xfId="0" applyNumberFormat="1" applyFont="1" applyBorder="1" applyAlignment="1" applyProtection="1">
      <alignment vertical="center"/>
    </xf>
    <xf numFmtId="0" fontId="49" fillId="0" borderId="5" xfId="0" applyFont="1" applyBorder="1" applyAlignment="1" applyProtection="1">
      <alignment horizontal="left" vertical="center"/>
    </xf>
    <xf numFmtId="0" fontId="15" fillId="0" borderId="27" xfId="0" applyFont="1" applyBorder="1" applyAlignment="1" applyProtection="1">
      <alignment vertical="center"/>
    </xf>
    <xf numFmtId="49" fontId="18" fillId="9" borderId="30" xfId="0" applyNumberFormat="1" applyFont="1" applyFill="1" applyBorder="1" applyAlignment="1" applyProtection="1">
      <alignment horizontal="center" vertical="center" wrapText="1"/>
      <protection locked="0"/>
    </xf>
    <xf numFmtId="49" fontId="15" fillId="4" borderId="18" xfId="0" applyNumberFormat="1" applyFont="1" applyFill="1" applyBorder="1" applyAlignment="1" applyProtection="1">
      <alignment horizontal="center" vertical="center"/>
      <protection locked="0"/>
    </xf>
    <xf numFmtId="49" fontId="18" fillId="4" borderId="18" xfId="0" applyNumberFormat="1" applyFont="1" applyFill="1" applyBorder="1" applyAlignment="1" applyProtection="1">
      <alignment horizontal="center" vertical="center"/>
      <protection locked="0"/>
    </xf>
    <xf numFmtId="0" fontId="55" fillId="0" borderId="0" xfId="0" applyFont="1" applyBorder="1" applyAlignment="1" applyProtection="1">
      <alignment horizontal="center" vertical="center"/>
    </xf>
    <xf numFmtId="0" fontId="15" fillId="0" borderId="2" xfId="0" applyFont="1" applyBorder="1" applyAlignment="1" applyProtection="1">
      <alignment vertical="center"/>
    </xf>
    <xf numFmtId="0" fontId="46" fillId="0" borderId="10" xfId="13" applyNumberFormat="1" applyFont="1" applyFill="1" applyBorder="1" applyAlignment="1" applyProtection="1">
      <alignment vertical="center"/>
    </xf>
    <xf numFmtId="49" fontId="49" fillId="0" borderId="10" xfId="0" applyNumberFormat="1" applyFont="1" applyBorder="1" applyAlignment="1" applyProtection="1">
      <alignment vertical="center"/>
    </xf>
    <xf numFmtId="0" fontId="19" fillId="0" borderId="0" xfId="0" applyFont="1" applyBorder="1" applyAlignment="1" applyProtection="1">
      <alignment horizontal="left" vertical="center" wrapText="1"/>
    </xf>
    <xf numFmtId="0" fontId="49" fillId="0" borderId="0" xfId="0" applyFont="1" applyBorder="1" applyAlignment="1" applyProtection="1">
      <alignment horizontal="left" vertical="center" wrapText="1"/>
    </xf>
    <xf numFmtId="49" fontId="49" fillId="0" borderId="0" xfId="0" applyNumberFormat="1" applyFont="1" applyBorder="1" applyAlignment="1" applyProtection="1">
      <alignment horizontal="left" vertical="center"/>
    </xf>
    <xf numFmtId="0" fontId="49" fillId="0" borderId="5" xfId="0" applyNumberFormat="1" applyFont="1" applyBorder="1" applyAlignment="1" applyProtection="1">
      <alignment horizontal="left" vertical="center"/>
    </xf>
    <xf numFmtId="178" fontId="38" fillId="0" borderId="0" xfId="13" applyNumberFormat="1" applyFont="1" applyFill="1" applyBorder="1" applyAlignment="1" applyProtection="1">
      <alignment vertical="center"/>
    </xf>
    <xf numFmtId="0" fontId="15" fillId="0" borderId="8" xfId="0" applyFont="1" applyBorder="1" applyAlignment="1" applyProtection="1">
      <alignment vertical="center"/>
    </xf>
    <xf numFmtId="9" fontId="17" fillId="0" borderId="0" xfId="17" applyFont="1" applyFill="1" applyBorder="1" applyAlignment="1" applyProtection="1">
      <alignment vertical="center"/>
    </xf>
    <xf numFmtId="0" fontId="15" fillId="0" borderId="10" xfId="0" applyFont="1" applyBorder="1" applyAlignment="1" applyProtection="1">
      <alignment vertical="center"/>
    </xf>
    <xf numFmtId="0" fontId="15" fillId="0" borderId="0" xfId="0" applyFont="1" applyBorder="1" applyAlignment="1" applyProtection="1">
      <alignment horizontal="left" vertical="center" wrapText="1"/>
    </xf>
    <xf numFmtId="0" fontId="15" fillId="0" borderId="2" xfId="0" applyFont="1" applyBorder="1" applyAlignment="1" applyProtection="1">
      <alignment vertical="center" wrapText="1"/>
    </xf>
    <xf numFmtId="0" fontId="15" fillId="0" borderId="0" xfId="0" applyFont="1" applyBorder="1" applyAlignment="1" applyProtection="1">
      <alignment horizontal="center" vertical="center"/>
    </xf>
    <xf numFmtId="0" fontId="15" fillId="0" borderId="11" xfId="0" applyFont="1" applyBorder="1" applyAlignment="1" applyProtection="1">
      <alignment vertical="center"/>
    </xf>
    <xf numFmtId="0" fontId="7" fillId="0" borderId="0" xfId="0" applyFont="1" applyFill="1" applyBorder="1" applyAlignment="1" applyProtection="1">
      <alignment horizontal="left" vertical="center"/>
    </xf>
    <xf numFmtId="0" fontId="0" fillId="0" borderId="0" xfId="0" applyFill="1" applyBorder="1"/>
    <xf numFmtId="173" fontId="4" fillId="0" borderId="0" xfId="0" applyNumberFormat="1" applyFont="1" applyFill="1" applyBorder="1" applyAlignment="1" applyProtection="1">
      <alignment horizontal="right" vertical="center"/>
      <protection locked="0"/>
    </xf>
    <xf numFmtId="0" fontId="15" fillId="0" borderId="4" xfId="0" applyFont="1" applyBorder="1" applyAlignment="1" applyProtection="1">
      <alignment vertical="center" wrapText="1"/>
    </xf>
    <xf numFmtId="0" fontId="15" fillId="0" borderId="7" xfId="0" applyFont="1" applyBorder="1" applyAlignment="1" applyProtection="1">
      <alignment vertical="center" wrapText="1"/>
    </xf>
    <xf numFmtId="9" fontId="6" fillId="0" borderId="7" xfId="17" applyFont="1" applyFill="1" applyBorder="1" applyAlignment="1" applyProtection="1">
      <alignment vertical="center"/>
    </xf>
    <xf numFmtId="0" fontId="15" fillId="0" borderId="7" xfId="0" applyFont="1" applyBorder="1" applyAlignment="1" applyProtection="1">
      <alignment vertical="center"/>
    </xf>
    <xf numFmtId="173" fontId="4" fillId="0" borderId="7" xfId="0" applyNumberFormat="1" applyFont="1" applyBorder="1" applyAlignment="1" applyProtection="1">
      <alignment vertical="center"/>
    </xf>
    <xf numFmtId="49" fontId="30" fillId="4" borderId="59" xfId="0"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right" vertical="center"/>
    </xf>
    <xf numFmtId="0" fontId="33" fillId="7" borderId="9" xfId="0" applyFont="1" applyFill="1" applyBorder="1" applyAlignment="1" applyProtection="1">
      <alignment vertical="center"/>
    </xf>
    <xf numFmtId="0" fontId="5" fillId="7" borderId="10" xfId="0" applyFont="1" applyFill="1" applyBorder="1" applyAlignment="1" applyProtection="1">
      <alignment vertical="center"/>
    </xf>
    <xf numFmtId="0" fontId="33" fillId="7" borderId="10" xfId="0" applyFont="1" applyFill="1" applyBorder="1" applyAlignment="1" applyProtection="1">
      <alignment horizontal="left" vertical="center"/>
    </xf>
    <xf numFmtId="0" fontId="73" fillId="7" borderId="10" xfId="0" applyFont="1" applyFill="1" applyBorder="1" applyAlignment="1" applyProtection="1">
      <alignment vertical="center"/>
    </xf>
    <xf numFmtId="15" fontId="73" fillId="7" borderId="10" xfId="0" applyNumberFormat="1" applyFont="1" applyFill="1" applyBorder="1" applyAlignment="1" applyProtection="1">
      <alignment horizontal="left" vertical="center"/>
    </xf>
    <xf numFmtId="15" fontId="33" fillId="7" borderId="10" xfId="0" applyNumberFormat="1" applyFont="1" applyFill="1" applyBorder="1" applyAlignment="1" applyProtection="1">
      <alignment horizontal="left" vertical="center"/>
    </xf>
    <xf numFmtId="0" fontId="33" fillId="7" borderId="10" xfId="0" applyFont="1" applyFill="1" applyBorder="1" applyAlignment="1" applyProtection="1">
      <alignment vertical="center"/>
    </xf>
    <xf numFmtId="173" fontId="6" fillId="0" borderId="10" xfId="0" applyNumberFormat="1" applyFont="1" applyFill="1" applyBorder="1" applyAlignment="1" applyProtection="1">
      <alignment horizontal="right" vertical="center"/>
    </xf>
    <xf numFmtId="0" fontId="75" fillId="0" borderId="11" xfId="0" applyFont="1" applyFill="1" applyBorder="1" applyAlignment="1" applyProtection="1">
      <alignment horizontal="right" vertical="center"/>
    </xf>
    <xf numFmtId="0" fontId="7" fillId="0" borderId="0" xfId="0" applyFont="1" applyBorder="1" applyAlignment="1" applyProtection="1">
      <alignment vertical="center"/>
    </xf>
    <xf numFmtId="0" fontId="77" fillId="0" borderId="0" xfId="0" applyFont="1"/>
    <xf numFmtId="0" fontId="37" fillId="0" borderId="5" xfId="0" applyFont="1" applyBorder="1" applyAlignment="1" applyProtection="1">
      <alignment vertical="center"/>
    </xf>
    <xf numFmtId="0" fontId="15" fillId="0" borderId="0" xfId="0" applyFont="1"/>
    <xf numFmtId="0" fontId="15" fillId="0" borderId="0" xfId="0" applyFont="1" applyProtection="1"/>
    <xf numFmtId="0" fontId="15" fillId="0" borderId="14" xfId="0" applyFont="1" applyBorder="1" applyProtection="1"/>
    <xf numFmtId="0" fontId="15" fillId="0" borderId="11" xfId="0" applyFont="1" applyBorder="1" applyProtection="1"/>
    <xf numFmtId="0" fontId="65" fillId="0" borderId="11" xfId="0" applyFont="1" applyBorder="1" applyProtection="1"/>
    <xf numFmtId="0" fontId="15" fillId="7" borderId="10" xfId="0" applyFont="1" applyFill="1" applyBorder="1" applyProtection="1"/>
    <xf numFmtId="9" fontId="78" fillId="0" borderId="11" xfId="0" applyNumberFormat="1" applyFont="1" applyFill="1" applyBorder="1" applyAlignment="1" applyProtection="1">
      <alignment vertical="center"/>
    </xf>
    <xf numFmtId="0" fontId="5" fillId="4" borderId="12"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44"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15" fontId="9" fillId="4" borderId="112" xfId="0" applyNumberFormat="1" applyFont="1" applyFill="1" applyBorder="1" applyAlignment="1" applyProtection="1">
      <alignment vertical="center"/>
      <protection locked="0"/>
    </xf>
    <xf numFmtId="0" fontId="5" fillId="4" borderId="112"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4" fillId="4" borderId="112"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horizontal="right"/>
      <protection locked="0"/>
    </xf>
    <xf numFmtId="0" fontId="4" fillId="4" borderId="5" xfId="0" applyFont="1" applyFill="1" applyBorder="1" applyAlignment="1" applyProtection="1">
      <alignment vertical="center"/>
      <protection locked="0"/>
    </xf>
    <xf numFmtId="0" fontId="5" fillId="4" borderId="9" xfId="0" applyFont="1" applyFill="1" applyBorder="1" applyAlignment="1" applyProtection="1">
      <alignment vertical="center"/>
      <protection locked="0"/>
    </xf>
    <xf numFmtId="0" fontId="4" fillId="4" borderId="10" xfId="0" applyFont="1" applyFill="1" applyBorder="1" applyAlignment="1" applyProtection="1">
      <alignment vertical="center"/>
      <protection locked="0"/>
    </xf>
    <xf numFmtId="49" fontId="4" fillId="4" borderId="10" xfId="0" applyNumberFormat="1" applyFont="1" applyFill="1" applyBorder="1" applyAlignment="1" applyProtection="1">
      <alignment vertical="center"/>
      <protection locked="0"/>
    </xf>
    <xf numFmtId="0" fontId="4" fillId="4" borderId="27" xfId="0" applyFont="1" applyFill="1" applyBorder="1" applyAlignment="1" applyProtection="1">
      <alignment vertical="center"/>
      <protection locked="0"/>
    </xf>
    <xf numFmtId="0" fontId="15" fillId="4" borderId="0" xfId="0" applyFont="1" applyFill="1" applyBorder="1" applyAlignment="1" applyProtection="1">
      <alignment horizontal="center" vertical="center"/>
      <protection locked="0"/>
    </xf>
    <xf numFmtId="0" fontId="15" fillId="4" borderId="0" xfId="0" applyFont="1" applyFill="1" applyBorder="1" applyAlignment="1" applyProtection="1">
      <alignment vertical="center"/>
      <protection locked="0"/>
    </xf>
    <xf numFmtId="0" fontId="15" fillId="0" borderId="8" xfId="0" applyFont="1" applyBorder="1" applyAlignment="1">
      <alignment vertical="center" wrapText="1"/>
    </xf>
    <xf numFmtId="0" fontId="15" fillId="0" borderId="0" xfId="0" applyFont="1" applyAlignment="1">
      <alignment vertical="center" wrapText="1"/>
    </xf>
    <xf numFmtId="0" fontId="79" fillId="0" borderId="12" xfId="0" applyFont="1" applyBorder="1" applyAlignment="1" applyProtection="1">
      <alignment horizontal="center" vertical="center" wrapText="1"/>
      <protection locked="0"/>
    </xf>
    <xf numFmtId="0" fontId="79" fillId="0" borderId="2" xfId="0" applyFont="1" applyBorder="1" applyAlignment="1">
      <alignment vertical="top" wrapText="1"/>
    </xf>
    <xf numFmtId="0" fontId="0" fillId="0" borderId="2" xfId="0" applyBorder="1"/>
    <xf numFmtId="0" fontId="58" fillId="0" borderId="5" xfId="0" applyFont="1" applyBorder="1" applyAlignment="1" applyProtection="1">
      <alignment vertical="center"/>
    </xf>
    <xf numFmtId="173" fontId="46" fillId="0" borderId="7" xfId="0" applyNumberFormat="1" applyFont="1" applyFill="1" applyBorder="1" applyAlignment="1" applyProtection="1">
      <alignment horizontal="right" vertical="center"/>
    </xf>
    <xf numFmtId="0" fontId="46" fillId="0" borderId="11" xfId="0" applyFont="1" applyFill="1" applyBorder="1" applyAlignment="1" applyProtection="1">
      <alignment horizontal="right" vertical="center"/>
    </xf>
    <xf numFmtId="0" fontId="46" fillId="0" borderId="1" xfId="0" applyFont="1" applyFill="1" applyBorder="1" applyAlignment="1" applyProtection="1">
      <alignment horizontal="right" vertical="center"/>
    </xf>
    <xf numFmtId="0" fontId="46" fillId="0" borderId="0" xfId="0"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167" fontId="24" fillId="0" borderId="0" xfId="0" applyNumberFormat="1" applyFont="1" applyFill="1" applyBorder="1" applyAlignment="1" applyProtection="1">
      <alignment horizontal="right" vertical="center"/>
    </xf>
    <xf numFmtId="0" fontId="7" fillId="0" borderId="35" xfId="0" applyFont="1" applyBorder="1" applyAlignment="1" applyProtection="1">
      <alignment horizontal="center" wrapText="1"/>
    </xf>
    <xf numFmtId="0" fontId="7" fillId="0" borderId="40" xfId="0" applyFont="1" applyBorder="1" applyAlignment="1" applyProtection="1">
      <alignment horizontal="center" wrapText="1"/>
    </xf>
    <xf numFmtId="0" fontId="7" fillId="0" borderId="74" xfId="0" applyFont="1" applyBorder="1" applyAlignment="1">
      <alignment horizontal="right" vertical="center"/>
    </xf>
    <xf numFmtId="165" fontId="7" fillId="0" borderId="91" xfId="1" applyNumberFormat="1" applyFont="1" applyBorder="1" applyAlignment="1">
      <alignment vertical="center"/>
    </xf>
    <xf numFmtId="0" fontId="25" fillId="0" borderId="59" xfId="0" applyFont="1" applyBorder="1" applyAlignment="1">
      <alignment horizontal="right" vertical="center"/>
    </xf>
    <xf numFmtId="165" fontId="25" fillId="0" borderId="63" xfId="1" applyNumberFormat="1" applyFont="1" applyBorder="1" applyAlignment="1">
      <alignment vertical="center"/>
    </xf>
    <xf numFmtId="0" fontId="15" fillId="0" borderId="10" xfId="0" applyFont="1" applyBorder="1" applyAlignment="1">
      <alignment horizontal="center" vertical="center"/>
    </xf>
    <xf numFmtId="0" fontId="69" fillId="0" borderId="10" xfId="0" applyFont="1" applyBorder="1" applyAlignment="1" applyProtection="1">
      <alignment horizontal="center"/>
      <protection locked="0"/>
    </xf>
    <xf numFmtId="0" fontId="69" fillId="0" borderId="27" xfId="0" applyFont="1" applyBorder="1" applyAlignment="1" applyProtection="1">
      <alignment horizontal="center"/>
      <protection locked="0"/>
    </xf>
    <xf numFmtId="0" fontId="18" fillId="0" borderId="106" xfId="0" applyFont="1" applyBorder="1" applyAlignment="1" applyProtection="1">
      <alignment horizontal="justify" vertical="top" wrapText="1"/>
    </xf>
    <xf numFmtId="0" fontId="0" fillId="0" borderId="18" xfId="0" applyBorder="1" applyAlignment="1" applyProtection="1"/>
    <xf numFmtId="0" fontId="18" fillId="0" borderId="113" xfId="0" applyFont="1" applyBorder="1" applyAlignment="1" applyProtection="1">
      <alignment horizontal="justify" vertical="top" wrapText="1"/>
    </xf>
    <xf numFmtId="0" fontId="0" fillId="0" borderId="30" xfId="0" applyBorder="1" applyAlignment="1" applyProtection="1"/>
    <xf numFmtId="0" fontId="81" fillId="0" borderId="114" xfId="0" applyFont="1" applyFill="1" applyBorder="1" applyAlignment="1" applyProtection="1">
      <alignment horizontal="right" vertical="center"/>
    </xf>
    <xf numFmtId="9" fontId="30" fillId="4" borderId="18" xfId="0" applyNumberFormat="1" applyFont="1" applyFill="1" applyBorder="1" applyAlignment="1" applyProtection="1">
      <alignment horizontal="center" vertical="center"/>
      <protection locked="0"/>
    </xf>
    <xf numFmtId="0" fontId="15" fillId="0" borderId="17" xfId="0" applyFont="1" applyBorder="1" applyAlignment="1">
      <alignment vertical="center"/>
    </xf>
    <xf numFmtId="0" fontId="18" fillId="0" borderId="115" xfId="0" applyFont="1" applyBorder="1" applyAlignment="1">
      <alignment horizontal="right" vertical="center"/>
    </xf>
    <xf numFmtId="0" fontId="30" fillId="0" borderId="0" xfId="0" applyFont="1" applyFill="1"/>
    <xf numFmtId="0" fontId="82" fillId="0" borderId="0" xfId="0" applyFont="1" applyFill="1"/>
    <xf numFmtId="0" fontId="25" fillId="0" borderId="103" xfId="0" applyFont="1" applyFill="1" applyBorder="1" applyAlignment="1"/>
    <xf numFmtId="0" fontId="25" fillId="0" borderId="104" xfId="0" applyFont="1" applyFill="1" applyBorder="1" applyAlignment="1"/>
    <xf numFmtId="0" fontId="25" fillId="0" borderId="104" xfId="0" applyFont="1" applyFill="1" applyBorder="1" applyAlignment="1" applyProtection="1">
      <alignment wrapText="1"/>
    </xf>
    <xf numFmtId="0" fontId="25" fillId="0" borderId="104" xfId="0" applyFont="1" applyFill="1" applyBorder="1" applyAlignment="1" applyProtection="1"/>
    <xf numFmtId="0" fontId="25" fillId="0" borderId="104" xfId="0" applyFont="1" applyFill="1" applyBorder="1" applyAlignment="1" applyProtection="1">
      <alignment horizontal="center" wrapText="1"/>
    </xf>
    <xf numFmtId="0" fontId="25" fillId="0" borderId="105" xfId="0" applyFont="1" applyFill="1" applyBorder="1" applyAlignment="1">
      <alignment horizontal="center"/>
    </xf>
    <xf numFmtId="0" fontId="28" fillId="0" borderId="106" xfId="0" applyFont="1" applyFill="1" applyBorder="1" applyAlignment="1">
      <alignment vertical="center"/>
    </xf>
    <xf numFmtId="0" fontId="28" fillId="0" borderId="18" xfId="0" applyFont="1" applyBorder="1"/>
    <xf numFmtId="9" fontId="28" fillId="0" borderId="18" xfId="17" applyFont="1" applyFill="1" applyBorder="1" applyAlignment="1">
      <alignment horizontal="center" vertical="center" wrapText="1"/>
    </xf>
    <xf numFmtId="0" fontId="28" fillId="0" borderId="18" xfId="0" applyFont="1" applyFill="1" applyBorder="1" applyAlignment="1">
      <alignment vertical="center"/>
    </xf>
    <xf numFmtId="9" fontId="28" fillId="0" borderId="18" xfId="17" applyFont="1" applyFill="1" applyBorder="1" applyAlignment="1">
      <alignment vertical="center"/>
    </xf>
    <xf numFmtId="10" fontId="28" fillId="0" borderId="24" xfId="0" applyNumberFormat="1" applyFont="1" applyFill="1" applyBorder="1" applyAlignment="1">
      <alignment vertical="center"/>
    </xf>
    <xf numFmtId="0" fontId="28" fillId="0" borderId="107" xfId="0" applyFont="1" applyFill="1" applyBorder="1" applyAlignment="1">
      <alignment vertical="center"/>
    </xf>
    <xf numFmtId="0" fontId="28" fillId="0" borderId="108" xfId="0" applyFont="1" applyBorder="1"/>
    <xf numFmtId="9" fontId="28" fillId="0" borderId="108" xfId="17" applyFont="1" applyFill="1" applyBorder="1" applyAlignment="1">
      <alignment horizontal="center" vertical="center" wrapText="1"/>
    </xf>
    <xf numFmtId="0" fontId="28" fillId="0" borderId="108" xfId="0" applyFont="1" applyFill="1" applyBorder="1" applyAlignment="1">
      <alignment vertical="center"/>
    </xf>
    <xf numFmtId="9" fontId="28" fillId="0" borderId="108" xfId="17" applyFont="1" applyFill="1" applyBorder="1" applyAlignment="1">
      <alignment vertical="center"/>
    </xf>
    <xf numFmtId="10" fontId="28" fillId="0" borderId="26" xfId="0" applyNumberFormat="1" applyFont="1" applyFill="1" applyBorder="1" applyAlignment="1">
      <alignment vertical="center"/>
    </xf>
    <xf numFmtId="0" fontId="18" fillId="0" borderId="116" xfId="0" applyFont="1" applyBorder="1" applyAlignment="1" applyProtection="1">
      <alignment horizontal="justify" vertical="top" wrapText="1"/>
    </xf>
    <xf numFmtId="0" fontId="0" fillId="0" borderId="96" xfId="0" applyBorder="1" applyAlignment="1"/>
    <xf numFmtId="0" fontId="4" fillId="0" borderId="115" xfId="0" applyFont="1" applyBorder="1" applyAlignment="1" applyProtection="1">
      <alignment horizontal="right" vertical="center"/>
    </xf>
    <xf numFmtId="0" fontId="18" fillId="0" borderId="16" xfId="15" applyFont="1" applyFill="1" applyBorder="1" applyAlignment="1" applyProtection="1">
      <alignment horizontal="right" vertical="center"/>
    </xf>
    <xf numFmtId="0" fontId="18" fillId="0" borderId="117" xfId="15" applyFont="1" applyBorder="1" applyAlignment="1" applyProtection="1">
      <alignment horizontal="right" vertical="center"/>
    </xf>
    <xf numFmtId="0" fontId="18" fillId="0" borderId="117" xfId="15" applyFont="1" applyFill="1" applyBorder="1" applyAlignment="1" applyProtection="1">
      <alignment horizontal="right" vertical="center"/>
    </xf>
    <xf numFmtId="0" fontId="0" fillId="0" borderId="16" xfId="0" applyBorder="1"/>
    <xf numFmtId="0" fontId="18" fillId="0" borderId="17" xfId="15" applyFont="1" applyFill="1" applyBorder="1" applyAlignment="1" applyProtection="1">
      <alignment horizontal="right" vertical="center"/>
    </xf>
    <xf numFmtId="0" fontId="18" fillId="0" borderId="17" xfId="0" applyFont="1" applyFill="1" applyBorder="1" applyAlignment="1" applyProtection="1">
      <alignment horizontal="right" vertical="center"/>
    </xf>
    <xf numFmtId="0" fontId="4" fillId="0" borderId="112" xfId="0" applyFont="1" applyFill="1" applyBorder="1" applyAlignment="1" applyProtection="1">
      <alignment vertical="center"/>
    </xf>
    <xf numFmtId="0" fontId="18" fillId="0" borderId="112" xfId="15" applyFont="1" applyFill="1" applyBorder="1" applyAlignment="1" applyProtection="1">
      <alignment horizontal="right" vertical="center"/>
    </xf>
    <xf numFmtId="0" fontId="18" fillId="0" borderId="118" xfId="15" applyFont="1" applyFill="1" applyBorder="1" applyAlignment="1" applyProtection="1">
      <alignment horizontal="left" vertical="center"/>
    </xf>
    <xf numFmtId="0" fontId="4" fillId="0" borderId="119" xfId="0" applyFont="1" applyFill="1" applyBorder="1" applyAlignment="1" applyProtection="1">
      <alignment vertical="center"/>
    </xf>
    <xf numFmtId="0" fontId="18" fillId="0" borderId="119" xfId="15" applyFont="1" applyFill="1" applyBorder="1" applyAlignment="1" applyProtection="1">
      <alignment horizontal="right" vertical="center"/>
    </xf>
    <xf numFmtId="0" fontId="30" fillId="4" borderId="6"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xf>
    <xf numFmtId="1" fontId="83" fillId="4" borderId="18" xfId="0" applyNumberFormat="1" applyFont="1" applyFill="1" applyBorder="1" applyAlignment="1" applyProtection="1">
      <alignment horizontal="center" vertical="center"/>
      <protection locked="0"/>
    </xf>
    <xf numFmtId="0" fontId="30" fillId="0" borderId="18" xfId="0" applyFont="1" applyBorder="1" applyAlignment="1">
      <alignment horizontal="right" vertical="center"/>
    </xf>
    <xf numFmtId="166" fontId="30" fillId="4" borderId="47" xfId="0" applyNumberFormat="1" applyFont="1" applyFill="1" applyBorder="1" applyAlignment="1" applyProtection="1">
      <alignment vertical="center"/>
      <protection locked="0"/>
    </xf>
    <xf numFmtId="0" fontId="18" fillId="4" borderId="47" xfId="0" applyFont="1" applyFill="1" applyBorder="1" applyAlignment="1" applyProtection="1">
      <alignment vertical="center"/>
      <protection locked="0"/>
    </xf>
    <xf numFmtId="0" fontId="17" fillId="0" borderId="5"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right" vertical="center"/>
    </xf>
    <xf numFmtId="176" fontId="18" fillId="10" borderId="47" xfId="0" applyNumberFormat="1" applyFont="1" applyFill="1" applyBorder="1" applyAlignment="1" applyProtection="1">
      <alignment horizontal="right" vertical="center"/>
    </xf>
    <xf numFmtId="0" fontId="7" fillId="11" borderId="3" xfId="0" applyFont="1" applyFill="1" applyBorder="1" applyAlignment="1" applyProtection="1">
      <alignment horizontal="center" vertical="center" wrapText="1"/>
    </xf>
    <xf numFmtId="176" fontId="4" fillId="0" borderId="120" xfId="0" applyNumberFormat="1" applyFont="1" applyFill="1" applyBorder="1" applyAlignment="1" applyProtection="1">
      <alignment horizontal="right" vertical="center"/>
    </xf>
    <xf numFmtId="0" fontId="4" fillId="3" borderId="5" xfId="0" applyFont="1" applyFill="1" applyBorder="1" applyAlignment="1" applyProtection="1">
      <alignment vertical="center"/>
    </xf>
    <xf numFmtId="176" fontId="4" fillId="6" borderId="101" xfId="0" applyNumberFormat="1" applyFont="1" applyFill="1" applyBorder="1" applyAlignment="1" applyProtection="1">
      <alignment vertical="center"/>
    </xf>
    <xf numFmtId="0" fontId="7" fillId="11" borderId="40" xfId="0" applyFont="1" applyFill="1" applyBorder="1" applyAlignment="1" applyProtection="1">
      <alignment horizontal="center" vertical="center" wrapText="1"/>
    </xf>
    <xf numFmtId="0" fontId="15" fillId="0" borderId="9" xfId="0" applyFont="1" applyBorder="1" applyProtection="1"/>
    <xf numFmtId="0" fontId="65" fillId="0" borderId="10" xfId="0" applyFont="1" applyFill="1" applyBorder="1" applyAlignment="1" applyProtection="1">
      <alignment vertical="center"/>
    </xf>
    <xf numFmtId="0" fontId="15" fillId="0" borderId="10" xfId="0" applyFont="1" applyBorder="1" applyProtection="1"/>
    <xf numFmtId="0" fontId="65" fillId="0" borderId="10" xfId="0" applyFont="1" applyBorder="1" applyProtection="1"/>
    <xf numFmtId="0" fontId="75" fillId="0" borderId="10" xfId="0" applyFont="1" applyFill="1" applyBorder="1" applyAlignment="1" applyProtection="1">
      <alignment horizontal="right" vertical="center"/>
    </xf>
    <xf numFmtId="0" fontId="30" fillId="0" borderId="10" xfId="0" applyFont="1" applyFill="1" applyBorder="1" applyAlignment="1" applyProtection="1">
      <alignment vertical="center"/>
    </xf>
    <xf numFmtId="166" fontId="19" fillId="0" borderId="67" xfId="0" applyNumberFormat="1" applyFont="1" applyBorder="1" applyAlignment="1" applyProtection="1">
      <alignment vertical="center"/>
    </xf>
    <xf numFmtId="166" fontId="4" fillId="0" borderId="44" xfId="0" applyNumberFormat="1" applyFont="1" applyFill="1" applyBorder="1" applyAlignment="1" applyProtection="1">
      <alignment vertical="center"/>
    </xf>
    <xf numFmtId="166" fontId="7" fillId="0" borderId="5" xfId="0" applyNumberFormat="1" applyFont="1" applyFill="1" applyBorder="1" applyAlignment="1" applyProtection="1">
      <alignment vertical="center"/>
    </xf>
    <xf numFmtId="166" fontId="4" fillId="0" borderId="5" xfId="0" applyNumberFormat="1" applyFont="1" applyFill="1" applyBorder="1" applyAlignment="1" applyProtection="1">
      <alignment vertical="center"/>
    </xf>
    <xf numFmtId="166" fontId="7" fillId="0" borderId="46" xfId="0" applyNumberFormat="1" applyFont="1" applyFill="1" applyBorder="1" applyAlignment="1" applyProtection="1">
      <alignment vertical="center"/>
    </xf>
    <xf numFmtId="166" fontId="7" fillId="0" borderId="27" xfId="0" applyNumberFormat="1" applyFont="1" applyFill="1" applyBorder="1" applyAlignment="1" applyProtection="1">
      <alignment vertical="center"/>
    </xf>
    <xf numFmtId="166" fontId="7" fillId="0" borderId="44" xfId="0" applyNumberFormat="1" applyFont="1" applyFill="1" applyBorder="1" applyAlignment="1" applyProtection="1">
      <alignment vertical="center"/>
    </xf>
    <xf numFmtId="166" fontId="5" fillId="0" borderId="5" xfId="0" applyNumberFormat="1" applyFont="1" applyFill="1" applyBorder="1" applyAlignment="1" applyProtection="1">
      <alignment vertical="center"/>
    </xf>
    <xf numFmtId="166" fontId="15" fillId="0" borderId="5" xfId="0" applyNumberFormat="1" applyFont="1" applyBorder="1" applyAlignment="1" applyProtection="1">
      <alignment vertical="center"/>
    </xf>
    <xf numFmtId="166" fontId="5" fillId="0" borderId="121" xfId="0" applyNumberFormat="1" applyFont="1" applyFill="1" applyBorder="1" applyAlignment="1" applyProtection="1">
      <alignment vertical="center"/>
    </xf>
    <xf numFmtId="166" fontId="46" fillId="0" borderId="82" xfId="0" applyNumberFormat="1" applyFont="1" applyFill="1" applyBorder="1" applyAlignment="1" applyProtection="1">
      <alignment vertical="center"/>
    </xf>
    <xf numFmtId="166" fontId="15" fillId="0" borderId="121" xfId="0" applyNumberFormat="1" applyFont="1" applyBorder="1" applyAlignment="1" applyProtection="1">
      <alignment vertical="center"/>
    </xf>
    <xf numFmtId="166" fontId="46" fillId="0" borderId="121" xfId="0" applyNumberFormat="1" applyFont="1" applyFill="1" applyBorder="1" applyAlignment="1" applyProtection="1">
      <alignment vertical="center"/>
    </xf>
    <xf numFmtId="166" fontId="46" fillId="0" borderId="122" xfId="0" applyNumberFormat="1" applyFont="1" applyFill="1" applyBorder="1" applyAlignment="1" applyProtection="1">
      <alignment horizontal="right" vertical="center"/>
    </xf>
    <xf numFmtId="166" fontId="42" fillId="0" borderId="122" xfId="0" applyNumberFormat="1" applyFont="1" applyFill="1" applyBorder="1" applyAlignment="1" applyProtection="1">
      <alignment vertical="center"/>
    </xf>
    <xf numFmtId="166" fontId="5" fillId="7" borderId="27" xfId="0" applyNumberFormat="1" applyFont="1" applyFill="1" applyBorder="1" applyAlignment="1" applyProtection="1">
      <alignment vertical="center"/>
    </xf>
    <xf numFmtId="166" fontId="46" fillId="0" borderId="123" xfId="0" applyNumberFormat="1" applyFont="1" applyFill="1" applyBorder="1" applyAlignment="1" applyProtection="1">
      <alignment vertical="center"/>
    </xf>
    <xf numFmtId="166" fontId="4" fillId="0" borderId="5" xfId="0" applyNumberFormat="1" applyFont="1" applyBorder="1" applyAlignment="1" applyProtection="1">
      <alignment vertical="center"/>
    </xf>
    <xf numFmtId="166" fontId="19" fillId="0" borderId="123" xfId="0" applyNumberFormat="1" applyFont="1" applyBorder="1" applyAlignment="1" applyProtection="1">
      <alignment vertical="center"/>
    </xf>
    <xf numFmtId="166" fontId="28" fillId="0" borderId="98" xfId="0" applyNumberFormat="1" applyFont="1" applyFill="1" applyBorder="1" applyAlignment="1" applyProtection="1">
      <alignment vertical="center"/>
    </xf>
    <xf numFmtId="166" fontId="42" fillId="0" borderId="5" xfId="0" applyNumberFormat="1" applyFont="1" applyFill="1" applyBorder="1" applyAlignment="1" applyProtection="1">
      <alignment vertical="center"/>
    </xf>
    <xf numFmtId="166" fontId="5" fillId="0" borderId="44" xfId="0" applyNumberFormat="1" applyFont="1" applyFill="1" applyBorder="1" applyAlignment="1" applyProtection="1">
      <alignment vertical="center"/>
    </xf>
    <xf numFmtId="166" fontId="42" fillId="0" borderId="82" xfId="0" applyNumberFormat="1" applyFont="1" applyFill="1" applyBorder="1" applyAlignment="1" applyProtection="1">
      <alignment vertical="center"/>
    </xf>
    <xf numFmtId="9" fontId="30" fillId="0" borderId="10" xfId="0" applyNumberFormat="1" applyFont="1" applyFill="1" applyBorder="1" applyAlignment="1" applyProtection="1">
      <alignment horizontal="right" vertical="center"/>
    </xf>
    <xf numFmtId="166" fontId="30" fillId="0" borderId="27" xfId="0" applyNumberFormat="1" applyFont="1" applyFill="1" applyBorder="1" applyAlignment="1" applyProtection="1">
      <alignment vertical="center"/>
    </xf>
    <xf numFmtId="0" fontId="0" fillId="0" borderId="9" xfId="0" applyBorder="1"/>
    <xf numFmtId="0" fontId="18" fillId="5" borderId="5" xfId="0" applyFont="1" applyFill="1" applyBorder="1" applyAlignment="1" applyProtection="1">
      <alignment vertical="center"/>
    </xf>
    <xf numFmtId="166" fontId="7" fillId="4" borderId="63" xfId="0" applyNumberFormat="1" applyFont="1" applyFill="1" applyBorder="1" applyAlignment="1" applyProtection="1">
      <alignment horizontal="right" vertical="center"/>
      <protection locked="0"/>
    </xf>
    <xf numFmtId="166" fontId="4" fillId="0" borderId="63" xfId="0" applyNumberFormat="1" applyFont="1" applyFill="1" applyBorder="1" applyAlignment="1" applyProtection="1">
      <alignment horizontal="right" vertical="center"/>
    </xf>
    <xf numFmtId="166" fontId="7" fillId="4" borderId="47" xfId="0" applyNumberFormat="1" applyFont="1" applyFill="1" applyBorder="1" applyAlignment="1" applyProtection="1">
      <alignment horizontal="right" vertical="center"/>
      <protection locked="0"/>
    </xf>
    <xf numFmtId="166" fontId="4" fillId="0" borderId="47" xfId="0" applyNumberFormat="1" applyFont="1" applyFill="1" applyBorder="1" applyAlignment="1" applyProtection="1">
      <alignment horizontal="right" vertical="center"/>
    </xf>
    <xf numFmtId="166" fontId="7" fillId="12" borderId="29" xfId="0" applyNumberFormat="1" applyFont="1" applyFill="1" applyBorder="1" applyAlignment="1" applyProtection="1">
      <alignment horizontal="right" vertical="center"/>
    </xf>
    <xf numFmtId="166" fontId="7" fillId="0" borderId="29" xfId="0" applyNumberFormat="1" applyFont="1" applyFill="1" applyBorder="1" applyAlignment="1" applyProtection="1">
      <alignment horizontal="right" vertical="center"/>
    </xf>
    <xf numFmtId="166" fontId="4" fillId="4" borderId="63" xfId="0" applyNumberFormat="1" applyFont="1" applyFill="1" applyBorder="1" applyAlignment="1" applyProtection="1">
      <alignment horizontal="right" vertical="center"/>
      <protection locked="0"/>
    </xf>
    <xf numFmtId="166" fontId="4" fillId="4" borderId="47" xfId="0" applyNumberFormat="1" applyFont="1" applyFill="1" applyBorder="1" applyAlignment="1" applyProtection="1">
      <alignment horizontal="right" vertical="center"/>
      <protection locked="0"/>
    </xf>
    <xf numFmtId="166" fontId="4" fillId="4" borderId="15" xfId="0" applyNumberFormat="1" applyFont="1" applyFill="1" applyBorder="1" applyAlignment="1" applyProtection="1">
      <alignment horizontal="right" vertical="center"/>
      <protection locked="0"/>
    </xf>
    <xf numFmtId="166" fontId="4" fillId="0" borderId="15" xfId="0" applyNumberFormat="1" applyFont="1" applyFill="1" applyBorder="1" applyAlignment="1" applyProtection="1">
      <alignment horizontal="right" vertical="center"/>
    </xf>
    <xf numFmtId="166" fontId="7" fillId="12" borderId="124" xfId="0" applyNumberFormat="1" applyFont="1" applyFill="1" applyBorder="1" applyAlignment="1" applyProtection="1">
      <alignment horizontal="right" vertical="center"/>
    </xf>
    <xf numFmtId="166" fontId="7" fillId="0" borderId="124" xfId="0" applyNumberFormat="1" applyFont="1" applyFill="1" applyBorder="1" applyAlignment="1" applyProtection="1">
      <alignment horizontal="right" vertical="center"/>
    </xf>
    <xf numFmtId="166" fontId="22" fillId="4" borderId="79" xfId="0" applyNumberFormat="1" applyFont="1" applyFill="1" applyBorder="1" applyAlignment="1" applyProtection="1">
      <alignment vertical="center"/>
      <protection locked="0"/>
    </xf>
    <xf numFmtId="166" fontId="4" fillId="0" borderId="79" xfId="0" applyNumberFormat="1" applyFont="1" applyBorder="1" applyAlignment="1" applyProtection="1">
      <alignment vertical="center"/>
    </xf>
    <xf numFmtId="166" fontId="4" fillId="0" borderId="60" xfId="0" applyNumberFormat="1" applyFont="1" applyBorder="1" applyAlignment="1" applyProtection="1">
      <alignment vertical="center"/>
    </xf>
    <xf numFmtId="166" fontId="22" fillId="7" borderId="79" xfId="0" applyNumberFormat="1" applyFont="1" applyFill="1" applyBorder="1" applyAlignment="1" applyProtection="1">
      <alignment vertical="center"/>
      <protection locked="0"/>
    </xf>
    <xf numFmtId="166" fontId="7" fillId="0" borderId="35" xfId="0" applyNumberFormat="1" applyFont="1" applyBorder="1" applyAlignment="1" applyProtection="1">
      <alignment vertical="center"/>
    </xf>
    <xf numFmtId="166" fontId="7" fillId="0" borderId="40" xfId="0" applyNumberFormat="1" applyFont="1" applyBorder="1" applyAlignment="1" applyProtection="1">
      <alignment vertical="center"/>
    </xf>
    <xf numFmtId="166" fontId="22" fillId="0" borderId="125" xfId="0" applyNumberFormat="1" applyFont="1" applyFill="1" applyBorder="1" applyAlignment="1" applyProtection="1">
      <alignment vertical="center"/>
    </xf>
    <xf numFmtId="166" fontId="4" fillId="0" borderId="125" xfId="0" applyNumberFormat="1" applyFont="1" applyFill="1" applyBorder="1" applyAlignment="1" applyProtection="1">
      <alignment vertical="center"/>
    </xf>
    <xf numFmtId="166" fontId="4" fillId="0" borderId="3" xfId="0" applyNumberFormat="1" applyFont="1" applyFill="1" applyBorder="1" applyAlignment="1" applyProtection="1">
      <alignment vertical="center"/>
    </xf>
    <xf numFmtId="166" fontId="22" fillId="4" borderId="126" xfId="0" applyNumberFormat="1" applyFont="1" applyFill="1" applyBorder="1" applyAlignment="1" applyProtection="1">
      <alignment vertical="center"/>
      <protection locked="0"/>
    </xf>
    <xf numFmtId="166" fontId="4" fillId="0" borderId="77" xfId="0" applyNumberFormat="1" applyFont="1" applyBorder="1" applyAlignment="1" applyProtection="1">
      <alignment vertical="center"/>
    </xf>
    <xf numFmtId="0" fontId="19" fillId="0" borderId="0" xfId="0" applyFont="1" applyFill="1" applyBorder="1" applyAlignment="1" applyProtection="1">
      <alignment horizontal="right" vertical="center"/>
    </xf>
    <xf numFmtId="0" fontId="19" fillId="0" borderId="127" xfId="0" applyFont="1" applyBorder="1" applyAlignment="1" applyProtection="1">
      <alignment horizontal="right" vertical="center"/>
    </xf>
    <xf numFmtId="0" fontId="18" fillId="0" borderId="128" xfId="0" applyFont="1" applyFill="1" applyBorder="1" applyAlignment="1" applyProtection="1">
      <alignment horizontal="right" vertical="center"/>
      <protection locked="0"/>
    </xf>
    <xf numFmtId="0" fontId="18" fillId="0" borderId="128" xfId="0" applyFont="1" applyFill="1" applyBorder="1" applyAlignment="1" applyProtection="1">
      <alignment horizontal="right" vertical="center"/>
    </xf>
    <xf numFmtId="0" fontId="18" fillId="0" borderId="128" xfId="0" applyFont="1" applyBorder="1" applyAlignment="1">
      <alignment horizontal="right" vertical="center"/>
    </xf>
    <xf numFmtId="0" fontId="18" fillId="0" borderId="128" xfId="0" applyFont="1" applyBorder="1" applyAlignment="1" applyProtection="1">
      <alignment horizontal="right" vertical="center"/>
    </xf>
    <xf numFmtId="0" fontId="18" fillId="0" borderId="129" xfId="0" applyFont="1" applyBorder="1" applyAlignment="1" applyProtection="1">
      <alignment horizontal="right" vertical="center"/>
    </xf>
    <xf numFmtId="0" fontId="18" fillId="0" borderId="16" xfId="0" applyFont="1" applyBorder="1" applyAlignment="1" applyProtection="1">
      <alignment horizontal="right" vertical="center"/>
    </xf>
    <xf numFmtId="0" fontId="18" fillId="0" borderId="130" xfId="0" applyFont="1" applyBorder="1" applyAlignment="1">
      <alignment horizontal="right" vertical="center"/>
    </xf>
    <xf numFmtId="0" fontId="18" fillId="0" borderId="131" xfId="0" applyFont="1" applyBorder="1" applyAlignment="1">
      <alignment horizontal="right" vertical="center"/>
    </xf>
    <xf numFmtId="49" fontId="18" fillId="4" borderId="23" xfId="0" applyNumberFormat="1" applyFont="1" applyFill="1" applyBorder="1" applyAlignment="1" applyProtection="1">
      <alignment horizontal="center" vertical="center"/>
      <protection locked="0"/>
    </xf>
    <xf numFmtId="0" fontId="19" fillId="0" borderId="132" xfId="0" applyFont="1" applyBorder="1" applyAlignment="1">
      <alignment horizontal="right" vertical="center"/>
    </xf>
    <xf numFmtId="0" fontId="19" fillId="0" borderId="132" xfId="0" applyFont="1" applyBorder="1" applyAlignment="1" applyProtection="1">
      <alignment horizontal="right" vertical="center"/>
    </xf>
    <xf numFmtId="49" fontId="18" fillId="0" borderId="17" xfId="0" applyNumberFormat="1" applyFont="1" applyFill="1" applyBorder="1" applyAlignment="1" applyProtection="1">
      <alignment horizontal="left" vertical="center"/>
      <protection locked="0"/>
    </xf>
    <xf numFmtId="0" fontId="40" fillId="5" borderId="9" xfId="0" applyFont="1" applyFill="1" applyBorder="1" applyAlignment="1" applyProtection="1">
      <alignment horizontal="center" vertical="center"/>
    </xf>
    <xf numFmtId="0" fontId="19" fillId="0" borderId="112" xfId="0" applyFont="1" applyBorder="1" applyAlignment="1" applyProtection="1">
      <alignment horizontal="right" vertical="center"/>
    </xf>
    <xf numFmtId="0" fontId="18" fillId="0" borderId="133" xfId="0" applyFont="1" applyFill="1" applyBorder="1" applyAlignment="1" applyProtection="1">
      <alignment vertical="center"/>
      <protection locked="0"/>
    </xf>
    <xf numFmtId="49" fontId="18" fillId="4" borderId="18" xfId="0" applyNumberFormat="1" applyFont="1" applyFill="1" applyBorder="1" applyAlignment="1" applyProtection="1">
      <alignment horizontal="left" vertical="center"/>
      <protection locked="0"/>
    </xf>
    <xf numFmtId="0" fontId="19" fillId="0" borderId="134" xfId="0" applyFont="1" applyBorder="1" applyAlignment="1">
      <alignment horizontal="right" vertical="center"/>
    </xf>
    <xf numFmtId="0" fontId="15" fillId="5" borderId="27" xfId="0" applyFont="1" applyFill="1" applyBorder="1" applyAlignment="1" applyProtection="1">
      <alignment vertical="center"/>
    </xf>
    <xf numFmtId="0" fontId="19" fillId="0" borderId="135" xfId="0" applyFont="1" applyBorder="1" applyAlignment="1">
      <alignment horizontal="right" vertical="center"/>
    </xf>
    <xf numFmtId="172" fontId="4" fillId="0" borderId="0" xfId="17" applyNumberFormat="1" applyFont="1" applyFill="1" applyBorder="1" applyAlignment="1" applyProtection="1">
      <alignment vertical="center"/>
    </xf>
    <xf numFmtId="0" fontId="7" fillId="4" borderId="18" xfId="0" applyFont="1" applyFill="1" applyBorder="1" applyAlignment="1" applyProtection="1">
      <alignment vertical="center"/>
      <protection locked="0"/>
    </xf>
    <xf numFmtId="0" fontId="17" fillId="4" borderId="47" xfId="0" applyFont="1" applyFill="1" applyBorder="1" applyAlignment="1" applyProtection="1">
      <alignment horizontal="left" vertical="center" wrapText="1"/>
      <protection locked="0"/>
    </xf>
    <xf numFmtId="0" fontId="4" fillId="0" borderId="136" xfId="0" applyFont="1" applyBorder="1" applyAlignment="1" applyProtection="1">
      <alignment horizontal="right" vertical="center"/>
    </xf>
    <xf numFmtId="0" fontId="18" fillId="5" borderId="111" xfId="15" applyFont="1" applyFill="1" applyBorder="1" applyAlignment="1" applyProtection="1">
      <alignment horizontal="right" vertical="center"/>
    </xf>
    <xf numFmtId="0" fontId="4" fillId="0" borderId="112" xfId="0" applyFont="1" applyBorder="1" applyAlignment="1" applyProtection="1">
      <alignment horizontal="right" vertical="center"/>
    </xf>
    <xf numFmtId="0" fontId="4" fillId="0" borderId="17" xfId="0" applyFont="1" applyFill="1" applyBorder="1" applyAlignment="1" applyProtection="1">
      <alignment horizontal="right" vertical="center"/>
    </xf>
    <xf numFmtId="0" fontId="28" fillId="0" borderId="114" xfId="0" applyFont="1" applyBorder="1" applyAlignment="1" applyProtection="1">
      <alignment horizontal="right" vertical="center"/>
    </xf>
    <xf numFmtId="0" fontId="27" fillId="0" borderId="136" xfId="0" applyFont="1" applyFill="1" applyBorder="1" applyAlignment="1" applyProtection="1">
      <alignment horizontal="right" vertical="center"/>
    </xf>
    <xf numFmtId="0" fontId="7" fillId="0" borderId="115" xfId="0" applyFont="1" applyFill="1" applyBorder="1" applyAlignment="1" applyProtection="1">
      <alignment horizontal="right" vertical="center"/>
    </xf>
    <xf numFmtId="0" fontId="45" fillId="0" borderId="115" xfId="0" applyFont="1" applyBorder="1" applyAlignment="1" applyProtection="1">
      <alignment horizontal="center" vertical="center"/>
    </xf>
    <xf numFmtId="0" fontId="18" fillId="0" borderId="111" xfId="15" applyFont="1" applyFill="1" applyBorder="1" applyAlignment="1" applyProtection="1">
      <alignment horizontal="right" vertical="center"/>
    </xf>
    <xf numFmtId="0" fontId="18" fillId="0" borderId="112" xfId="0" applyFont="1" applyBorder="1" applyAlignment="1" applyProtection="1">
      <alignment horizontal="right" vertical="center"/>
    </xf>
    <xf numFmtId="0" fontId="15" fillId="0" borderId="136" xfId="0" applyFont="1" applyBorder="1" applyAlignment="1">
      <alignment horizontal="right" vertical="center"/>
    </xf>
    <xf numFmtId="0" fontId="17" fillId="0" borderId="0" xfId="0" applyFont="1" applyBorder="1" applyAlignment="1" applyProtection="1">
      <alignment horizontal="right" vertical="center"/>
    </xf>
    <xf numFmtId="184" fontId="71" fillId="0" borderId="10" xfId="0" applyNumberFormat="1" applyFont="1" applyBorder="1" applyAlignment="1" applyProtection="1">
      <alignment horizontal="left" vertical="center"/>
    </xf>
    <xf numFmtId="183" fontId="37" fillId="0" borderId="13" xfId="0" applyNumberFormat="1" applyFont="1" applyBorder="1" applyAlignment="1" applyProtection="1">
      <alignment horizontal="left" vertical="center"/>
    </xf>
    <xf numFmtId="184" fontId="37" fillId="0" borderId="0" xfId="0" applyNumberFormat="1" applyFont="1" applyBorder="1" applyAlignment="1" applyProtection="1">
      <alignment horizontal="left" vertical="center"/>
    </xf>
    <xf numFmtId="0" fontId="86" fillId="0" borderId="2" xfId="0" applyFont="1" applyBorder="1" applyAlignment="1">
      <alignment horizontal="left" vertical="center"/>
    </xf>
    <xf numFmtId="0" fontId="87" fillId="0" borderId="41" xfId="0" applyFont="1" applyBorder="1" applyAlignment="1">
      <alignment horizontal="left" vertical="center"/>
    </xf>
    <xf numFmtId="184" fontId="37" fillId="0" borderId="10" xfId="0" applyNumberFormat="1" applyFont="1" applyBorder="1" applyAlignment="1" applyProtection="1">
      <alignment horizontal="left" vertical="center"/>
    </xf>
    <xf numFmtId="0" fontId="87" fillId="0" borderId="41" xfId="0" applyFont="1" applyBorder="1" applyAlignment="1">
      <alignment vertical="center"/>
    </xf>
    <xf numFmtId="0" fontId="88" fillId="0" borderId="0" xfId="0" applyFont="1" applyAlignment="1" applyProtection="1">
      <alignment horizontal="left" vertical="center"/>
    </xf>
    <xf numFmtId="183" fontId="37" fillId="0" borderId="10" xfId="0" applyNumberFormat="1" applyFont="1" applyBorder="1" applyAlignment="1" applyProtection="1">
      <alignment horizontal="left" vertical="center"/>
    </xf>
    <xf numFmtId="0" fontId="15" fillId="0" borderId="12" xfId="0" applyFont="1" applyBorder="1"/>
    <xf numFmtId="0" fontId="1" fillId="0" borderId="8" xfId="0" applyFont="1" applyBorder="1"/>
    <xf numFmtId="0" fontId="1" fillId="0" borderId="44" xfId="0" applyFont="1" applyBorder="1"/>
    <xf numFmtId="0" fontId="15" fillId="0" borderId="2" xfId="0" applyFont="1" applyBorder="1"/>
    <xf numFmtId="0" fontId="1" fillId="0" borderId="0" xfId="0" applyFont="1" applyBorder="1"/>
    <xf numFmtId="0" fontId="17"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183" fontId="7" fillId="0" borderId="112" xfId="0" applyNumberFormat="1" applyFont="1" applyBorder="1" applyAlignment="1">
      <alignment horizontal="left"/>
    </xf>
    <xf numFmtId="0" fontId="1" fillId="0" borderId="0" xfId="0" applyFont="1" applyBorder="1" applyAlignment="1">
      <alignment horizontal="right"/>
    </xf>
    <xf numFmtId="185" fontId="1" fillId="0" borderId="133" xfId="0" quotePrefix="1" applyNumberFormat="1" applyFont="1" applyBorder="1" applyAlignment="1">
      <alignment horizontal="center"/>
    </xf>
    <xf numFmtId="0" fontId="1" fillId="0" borderId="151" xfId="0" applyFont="1" applyBorder="1"/>
    <xf numFmtId="0" fontId="7" fillId="0" borderId="0" xfId="0" applyFont="1" applyBorder="1"/>
    <xf numFmtId="0" fontId="1" fillId="0" borderId="112" xfId="0" applyFont="1" applyBorder="1" applyAlignment="1">
      <alignment vertical="center"/>
    </xf>
    <xf numFmtId="0" fontId="1" fillId="0" borderId="17" xfId="0" applyFont="1" applyBorder="1"/>
    <xf numFmtId="0" fontId="1" fillId="0" borderId="152" xfId="0" applyFont="1" applyBorder="1"/>
    <xf numFmtId="0" fontId="7" fillId="0" borderId="17" xfId="0" applyFont="1" applyBorder="1"/>
    <xf numFmtId="184" fontId="1" fillId="0" borderId="110" xfId="0" applyNumberFormat="1" applyFont="1" applyBorder="1" applyAlignment="1">
      <alignment horizontal="center"/>
    </xf>
    <xf numFmtId="0" fontId="1" fillId="0" borderId="110" xfId="0" applyFont="1" applyBorder="1"/>
    <xf numFmtId="49" fontId="1" fillId="0" borderId="0" xfId="0" applyNumberFormat="1" applyFont="1" applyBorder="1"/>
    <xf numFmtId="0" fontId="7" fillId="0" borderId="112" xfId="0" applyFont="1" applyFill="1" applyBorder="1"/>
    <xf numFmtId="0" fontId="1" fillId="0" borderId="112" xfId="0" applyFont="1" applyFill="1" applyBorder="1"/>
    <xf numFmtId="0" fontId="1" fillId="0" borderId="112" xfId="0" applyFont="1" applyBorder="1"/>
    <xf numFmtId="0" fontId="1" fillId="0" borderId="133" xfId="0" applyFont="1" applyBorder="1"/>
    <xf numFmtId="49" fontId="1" fillId="0" borderId="5"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112" xfId="0" applyNumberFormat="1" applyFont="1" applyBorder="1" applyAlignment="1"/>
    <xf numFmtId="0" fontId="1" fillId="0" borderId="98" xfId="0" applyFont="1" applyBorder="1"/>
    <xf numFmtId="0" fontId="17" fillId="0" borderId="2" xfId="0" quotePrefix="1" applyFont="1" applyBorder="1" applyAlignment="1">
      <alignment horizontal="center"/>
    </xf>
    <xf numFmtId="0" fontId="7" fillId="0" borderId="63" xfId="0" applyFont="1" applyBorder="1" applyAlignment="1">
      <alignment horizontal="center"/>
    </xf>
    <xf numFmtId="0" fontId="1" fillId="0" borderId="0" xfId="0" applyFont="1" applyFill="1" applyBorder="1"/>
    <xf numFmtId="0" fontId="1" fillId="0" borderId="50" xfId="0" applyFont="1" applyBorder="1"/>
    <xf numFmtId="173" fontId="1" fillId="0" borderId="153" xfId="0" applyNumberFormat="1" applyFont="1" applyBorder="1"/>
    <xf numFmtId="0" fontId="1" fillId="0" borderId="13" xfId="0" applyFont="1" applyBorder="1"/>
    <xf numFmtId="166" fontId="1" fillId="0" borderId="63" xfId="0" applyNumberFormat="1" applyFont="1" applyBorder="1"/>
    <xf numFmtId="0" fontId="1" fillId="0" borderId="63" xfId="0" applyFont="1" applyBorder="1"/>
    <xf numFmtId="0" fontId="7" fillId="0" borderId="76" xfId="0" applyFont="1" applyBorder="1" applyAlignment="1">
      <alignment horizontal="center"/>
    </xf>
    <xf numFmtId="0" fontId="1" fillId="0" borderId="76" xfId="0" applyFont="1" applyBorder="1"/>
    <xf numFmtId="0" fontId="1" fillId="0" borderId="0" xfId="0" applyFont="1"/>
    <xf numFmtId="166" fontId="1" fillId="0" borderId="154" xfId="0" applyNumberFormat="1" applyFont="1" applyBorder="1"/>
    <xf numFmtId="173" fontId="1" fillId="0" borderId="63" xfId="0" applyNumberFormat="1" applyFont="1" applyBorder="1"/>
    <xf numFmtId="173" fontId="1" fillId="0" borderId="155" xfId="0" applyNumberFormat="1" applyFont="1" applyBorder="1"/>
    <xf numFmtId="173" fontId="1" fillId="0" borderId="156" xfId="0" applyNumberFormat="1" applyFont="1" applyBorder="1"/>
    <xf numFmtId="173" fontId="1" fillId="0" borderId="62" xfId="0" applyNumberFormat="1" applyFont="1" applyBorder="1"/>
    <xf numFmtId="173" fontId="1" fillId="0" borderId="157" xfId="0" applyNumberFormat="1" applyFont="1" applyBorder="1"/>
    <xf numFmtId="0" fontId="7" fillId="0" borderId="2" xfId="0" applyFont="1" applyBorder="1" applyAlignment="1">
      <alignment horizontal="right"/>
    </xf>
    <xf numFmtId="173" fontId="7" fillId="0" borderId="158" xfId="0" applyNumberFormat="1" applyFont="1" applyBorder="1"/>
    <xf numFmtId="173" fontId="7" fillId="0" borderId="159" xfId="0" applyNumberFormat="1" applyFont="1" applyBorder="1"/>
    <xf numFmtId="0" fontId="1" fillId="0" borderId="84" xfId="0" applyFont="1" applyBorder="1"/>
    <xf numFmtId="0" fontId="7" fillId="0" borderId="57" xfId="0" applyFont="1" applyBorder="1" applyAlignment="1">
      <alignment vertical="center" wrapText="1"/>
    </xf>
    <xf numFmtId="0" fontId="7" fillId="0" borderId="6"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33" xfId="0" applyFont="1" applyFill="1" applyBorder="1" applyAlignment="1">
      <alignment horizontal="left"/>
    </xf>
    <xf numFmtId="0" fontId="1" fillId="0" borderId="6" xfId="0" applyFont="1" applyBorder="1"/>
    <xf numFmtId="0" fontId="7" fillId="0" borderId="0" xfId="0" applyFont="1" applyFill="1" applyBorder="1"/>
    <xf numFmtId="173" fontId="7" fillId="0" borderId="158" xfId="0" applyNumberFormat="1" applyFont="1" applyBorder="1" applyAlignment="1">
      <alignment vertical="center"/>
    </xf>
    <xf numFmtId="0" fontId="15" fillId="0" borderId="76" xfId="0" applyFont="1" applyBorder="1"/>
    <xf numFmtId="0" fontId="1" fillId="0" borderId="33" xfId="0" applyFont="1" applyBorder="1"/>
    <xf numFmtId="173" fontId="1" fillId="0" borderId="154" xfId="0" applyNumberFormat="1" applyFont="1" applyBorder="1"/>
    <xf numFmtId="0" fontId="1" fillId="0" borderId="33" xfId="0" applyFont="1" applyFill="1" applyBorder="1"/>
    <xf numFmtId="173" fontId="1" fillId="0" borderId="158" xfId="0" applyNumberFormat="1" applyFont="1" applyBorder="1"/>
    <xf numFmtId="173" fontId="1" fillId="0" borderId="0" xfId="0" applyNumberFormat="1" applyFont="1" applyBorder="1"/>
    <xf numFmtId="0" fontId="17" fillId="0" borderId="76"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173" fontId="1" fillId="0" borderId="108" xfId="0" applyNumberFormat="1" applyFont="1" applyBorder="1" applyAlignment="1"/>
    <xf numFmtId="173" fontId="1" fillId="0" borderId="18" xfId="0" applyNumberFormat="1" applyFont="1" applyBorder="1"/>
    <xf numFmtId="173" fontId="1" fillId="0" borderId="160" xfId="0" applyNumberFormat="1" applyFont="1" applyBorder="1"/>
    <xf numFmtId="0" fontId="1" fillId="0" borderId="0" xfId="0" applyFont="1" applyFill="1" applyBorder="1" applyAlignment="1"/>
    <xf numFmtId="173" fontId="1" fillId="0" borderId="158" xfId="0" applyNumberFormat="1" applyFont="1" applyBorder="1" applyAlignment="1"/>
    <xf numFmtId="0" fontId="1" fillId="0" borderId="45" xfId="0" applyFont="1" applyFill="1" applyBorder="1"/>
    <xf numFmtId="0" fontId="1" fillId="0" borderId="57" xfId="0" applyFont="1" applyBorder="1"/>
    <xf numFmtId="0" fontId="1" fillId="0" borderId="45" xfId="0" applyFont="1" applyBorder="1"/>
    <xf numFmtId="0" fontId="7" fillId="0" borderId="6" xfId="0" applyFont="1" applyBorder="1"/>
    <xf numFmtId="173" fontId="7" fillId="0" borderId="153"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15" xfId="0" applyNumberFormat="1" applyFont="1" applyBorder="1"/>
    <xf numFmtId="0" fontId="1" fillId="0" borderId="13" xfId="0" applyFont="1" applyFill="1" applyBorder="1"/>
    <xf numFmtId="173" fontId="7" fillId="0" borderId="15" xfId="0" applyNumberFormat="1" applyFont="1" applyBorder="1"/>
    <xf numFmtId="0" fontId="15" fillId="0" borderId="161" xfId="0" applyFont="1" applyBorder="1"/>
    <xf numFmtId="0" fontId="90" fillId="0" borderId="10" xfId="0" applyFont="1" applyBorder="1"/>
    <xf numFmtId="0" fontId="1" fillId="0" borderId="10" xfId="0" applyFont="1" applyBorder="1"/>
    <xf numFmtId="0" fontId="1" fillId="0" borderId="27" xfId="0" applyFont="1" applyBorder="1"/>
    <xf numFmtId="0" fontId="7" fillId="0" borderId="21" xfId="0" applyFont="1" applyBorder="1" applyAlignment="1"/>
    <xf numFmtId="0" fontId="20" fillId="0" borderId="12" xfId="0" applyFont="1" applyBorder="1"/>
    <xf numFmtId="0" fontId="20" fillId="0" borderId="8" xfId="0" applyFont="1" applyBorder="1"/>
    <xf numFmtId="0" fontId="7" fillId="0" borderId="8" xfId="0" applyFont="1" applyBorder="1"/>
    <xf numFmtId="0" fontId="1" fillId="0" borderId="12" xfId="0" applyFont="1" applyBorder="1"/>
    <xf numFmtId="0" fontId="1" fillId="0" borderId="2" xfId="0" applyFont="1" applyBorder="1"/>
    <xf numFmtId="0" fontId="7" fillId="0" borderId="0" xfId="0" applyFont="1"/>
    <xf numFmtId="0" fontId="7" fillId="0" borderId="0" xfId="0" applyFont="1" applyAlignment="1">
      <alignment horizontal="center"/>
    </xf>
    <xf numFmtId="186" fontId="1" fillId="0" borderId="112" xfId="0" applyNumberFormat="1" applyFont="1" applyBorder="1" applyAlignment="1">
      <alignment horizontal="center"/>
    </xf>
    <xf numFmtId="0" fontId="7" fillId="0" borderId="0" xfId="0" applyFont="1" applyAlignment="1"/>
    <xf numFmtId="183" fontId="1" fillId="0" borderId="133"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1" fillId="0" borderId="112" xfId="0" applyFont="1" applyBorder="1" applyAlignment="1">
      <alignment horizontal="right"/>
    </xf>
    <xf numFmtId="0" fontId="1" fillId="0" borderId="0" xfId="0" applyFont="1" applyAlignment="1">
      <alignment horizontal="right"/>
    </xf>
    <xf numFmtId="0" fontId="7" fillId="0" borderId="65" xfId="0" applyFont="1" applyBorder="1"/>
    <xf numFmtId="0" fontId="7" fillId="0" borderId="32" xfId="0" applyFont="1" applyBorder="1"/>
    <xf numFmtId="0" fontId="1" fillId="0" borderId="32" xfId="0" applyFont="1" applyBorder="1"/>
    <xf numFmtId="0" fontId="1" fillId="0" borderId="57" xfId="0" applyFont="1" applyBorder="1" applyAlignment="1"/>
    <xf numFmtId="0" fontId="7" fillId="0" borderId="69" xfId="0" applyFont="1" applyBorder="1"/>
    <xf numFmtId="0" fontId="1" fillId="0" borderId="49" xfId="0" applyFont="1" applyBorder="1" applyAlignment="1">
      <alignment horizontal="center"/>
    </xf>
    <xf numFmtId="0" fontId="1" fillId="0" borderId="32" xfId="0" applyFont="1" applyBorder="1" applyAlignment="1">
      <alignment horizontal="center"/>
    </xf>
    <xf numFmtId="0" fontId="1" fillId="0" borderId="74" xfId="0" applyFont="1" applyBorder="1" applyAlignment="1">
      <alignment horizontal="center"/>
    </xf>
    <xf numFmtId="0" fontId="1" fillId="0" borderId="45" xfId="0" applyFont="1" applyBorder="1" applyAlignment="1">
      <alignment horizontal="center"/>
    </xf>
    <xf numFmtId="0" fontId="1" fillId="0" borderId="50" xfId="0" applyFont="1" applyBorder="1" applyAlignment="1">
      <alignment horizontal="center"/>
    </xf>
    <xf numFmtId="0" fontId="7" fillId="13" borderId="56" xfId="0" applyFont="1" applyFill="1" applyBorder="1" applyAlignment="1">
      <alignment horizontal="centerContinuous"/>
    </xf>
    <xf numFmtId="0" fontId="1" fillId="0" borderId="57" xfId="0" applyFont="1" applyBorder="1" applyAlignment="1">
      <alignment horizontal="centerContinuous"/>
    </xf>
    <xf numFmtId="0" fontId="1" fillId="0" borderId="45" xfId="0" applyFont="1" applyBorder="1" applyAlignment="1"/>
    <xf numFmtId="0" fontId="7" fillId="0" borderId="57" xfId="0" applyFont="1" applyBorder="1" applyAlignment="1"/>
    <xf numFmtId="0" fontId="7" fillId="0" borderId="45" xfId="0" applyFont="1" applyBorder="1" applyAlignment="1">
      <alignment horizontal="centerContinuous"/>
    </xf>
    <xf numFmtId="0" fontId="7" fillId="0" borderId="57" xfId="0" applyFont="1" applyBorder="1" applyAlignment="1">
      <alignment horizontal="centerContinuous"/>
    </xf>
    <xf numFmtId="0" fontId="1" fillId="0" borderId="45" xfId="0" applyFont="1" applyBorder="1" applyAlignment="1">
      <alignment horizontal="centerContinuous"/>
    </xf>
    <xf numFmtId="0" fontId="1" fillId="0" borderId="62" xfId="0" applyFont="1" applyBorder="1" applyAlignment="1">
      <alignment horizontal="center"/>
    </xf>
    <xf numFmtId="0" fontId="1" fillId="0" borderId="57" xfId="0" applyFont="1" applyBorder="1" applyAlignment="1">
      <alignment horizontal="center"/>
    </xf>
    <xf numFmtId="0" fontId="1" fillId="0" borderId="0" xfId="0" applyFont="1" applyBorder="1" applyAlignment="1">
      <alignment horizontal="center"/>
    </xf>
    <xf numFmtId="0" fontId="1" fillId="0" borderId="63" xfId="0" applyFont="1" applyBorder="1" applyAlignment="1">
      <alignment horizontal="center"/>
    </xf>
    <xf numFmtId="0" fontId="7" fillId="13" borderId="73" xfId="0" applyFont="1" applyFill="1" applyBorder="1" applyAlignment="1">
      <alignment horizontal="center"/>
    </xf>
    <xf numFmtId="0" fontId="1" fillId="0" borderId="21" xfId="0" applyFont="1" applyBorder="1" applyAlignment="1"/>
    <xf numFmtId="0" fontId="1" fillId="0" borderId="13" xfId="0" applyFont="1" applyBorder="1" applyAlignment="1">
      <alignment horizontal="centerContinuous"/>
    </xf>
    <xf numFmtId="0" fontId="1" fillId="0" borderId="21" xfId="0" applyFont="1" applyBorder="1" applyAlignment="1">
      <alignment horizontal="centerContinuous"/>
    </xf>
    <xf numFmtId="0" fontId="1" fillId="0" borderId="13" xfId="0" applyFont="1" applyBorder="1" applyAlignment="1">
      <alignment horizontal="center"/>
    </xf>
    <xf numFmtId="0" fontId="1" fillId="0" borderId="21" xfId="0" applyFont="1" applyBorder="1" applyAlignment="1">
      <alignment horizontal="center"/>
    </xf>
    <xf numFmtId="0" fontId="1" fillId="0" borderId="30" xfId="0" applyFont="1" applyBorder="1" applyAlignment="1">
      <alignment horizontal="center"/>
    </xf>
    <xf numFmtId="0" fontId="1" fillId="0" borderId="67" xfId="0" applyFont="1" applyBorder="1" applyAlignment="1">
      <alignment horizontal="center"/>
    </xf>
    <xf numFmtId="0" fontId="7" fillId="0" borderId="162" xfId="0" applyFont="1" applyBorder="1" applyAlignment="1">
      <alignment horizontal="center"/>
    </xf>
    <xf numFmtId="0" fontId="1" fillId="0" borderId="163" xfId="0" quotePrefix="1" applyFont="1" applyBorder="1"/>
    <xf numFmtId="0" fontId="1" fillId="0" borderId="164" xfId="0" applyFont="1" applyBorder="1"/>
    <xf numFmtId="0" fontId="1" fillId="0" borderId="163" xfId="0" applyFont="1" applyBorder="1"/>
    <xf numFmtId="0" fontId="1" fillId="0" borderId="165" xfId="0" applyFont="1" applyBorder="1"/>
    <xf numFmtId="180" fontId="1" fillId="0" borderId="163" xfId="0" applyNumberFormat="1" applyFont="1" applyBorder="1" applyAlignment="1">
      <alignment horizontal="center"/>
    </xf>
    <xf numFmtId="180" fontId="1" fillId="0" borderId="154" xfId="0" quotePrefix="1" applyNumberFormat="1" applyFont="1" applyBorder="1" applyAlignment="1">
      <alignment horizontal="center"/>
    </xf>
    <xf numFmtId="180" fontId="1" fillId="0" borderId="164" xfId="0" applyNumberFormat="1" applyFont="1" applyBorder="1" applyAlignment="1">
      <alignment horizontal="center"/>
    </xf>
    <xf numFmtId="180" fontId="1" fillId="0" borderId="154" xfId="0" applyNumberFormat="1" applyFont="1" applyBorder="1" applyAlignment="1">
      <alignment horizontal="center"/>
    </xf>
    <xf numFmtId="0" fontId="1" fillId="0" borderId="166" xfId="0" quotePrefix="1" applyFont="1" applyBorder="1" applyAlignment="1">
      <alignment horizontal="center"/>
    </xf>
    <xf numFmtId="0" fontId="7" fillId="0" borderId="73" xfId="0" applyFont="1" applyBorder="1" applyAlignment="1">
      <alignment horizontal="center"/>
    </xf>
    <xf numFmtId="0" fontId="1" fillId="0" borderId="21" xfId="0" quotePrefix="1" applyFont="1" applyBorder="1"/>
    <xf numFmtId="0" fontId="1" fillId="0" borderId="75" xfId="0" quotePrefix="1" applyFont="1" applyBorder="1" applyAlignment="1">
      <alignment horizontal="center"/>
    </xf>
    <xf numFmtId="0" fontId="1" fillId="0" borderId="21" xfId="0" applyFont="1" applyBorder="1"/>
    <xf numFmtId="0" fontId="1" fillId="0" borderId="75" xfId="0" applyFont="1" applyBorder="1"/>
    <xf numFmtId="180" fontId="1" fillId="0" borderId="21" xfId="0" applyNumberFormat="1" applyFont="1" applyBorder="1" applyAlignment="1">
      <alignment horizontal="center"/>
    </xf>
    <xf numFmtId="180" fontId="1" fillId="0" borderId="21" xfId="0" quotePrefix="1" applyNumberFormat="1" applyFont="1" applyBorder="1" applyAlignment="1">
      <alignment horizontal="center"/>
    </xf>
    <xf numFmtId="180" fontId="1" fillId="0" borderId="30" xfId="0" applyNumberFormat="1" applyFont="1" applyBorder="1" applyAlignment="1">
      <alignment horizontal="center"/>
    </xf>
    <xf numFmtId="0" fontId="1" fillId="0" borderId="67" xfId="0" quotePrefix="1" applyFont="1" applyBorder="1" applyAlignment="1">
      <alignment horizontal="center"/>
    </xf>
    <xf numFmtId="0" fontId="1" fillId="0" borderId="56" xfId="0" applyFont="1" applyBorder="1"/>
    <xf numFmtId="0" fontId="1" fillId="0" borderId="0" xfId="0" quotePrefix="1" applyFont="1" applyBorder="1"/>
    <xf numFmtId="0" fontId="7" fillId="0" borderId="167" xfId="0" applyFont="1" applyBorder="1" applyAlignment="1">
      <alignment horizontal="center"/>
    </xf>
    <xf numFmtId="180" fontId="7" fillId="0" borderId="168" xfId="0" applyNumberFormat="1" applyFont="1" applyBorder="1" applyAlignment="1">
      <alignment horizontal="center"/>
    </xf>
    <xf numFmtId="0" fontId="1" fillId="0" borderId="0" xfId="0" quotePrefix="1" applyFont="1" applyBorder="1" applyAlignment="1">
      <alignment horizontal="center"/>
    </xf>
    <xf numFmtId="0" fontId="7" fillId="0" borderId="169" xfId="0" applyFont="1" applyBorder="1"/>
    <xf numFmtId="0" fontId="1" fillId="0" borderId="84" xfId="0" quotePrefix="1" applyFont="1" applyBorder="1" applyAlignment="1">
      <alignment horizontal="center"/>
    </xf>
    <xf numFmtId="0" fontId="1" fillId="0" borderId="170" xfId="0" applyFont="1" applyBorder="1" applyAlignment="1">
      <alignment horizontal="center"/>
    </xf>
    <xf numFmtId="0" fontId="7" fillId="0" borderId="104" xfId="0" applyFont="1" applyBorder="1" applyAlignment="1">
      <alignment horizontal="center"/>
    </xf>
    <xf numFmtId="0" fontId="7" fillId="0" borderId="31" xfId="0" applyFont="1" applyBorder="1" applyAlignment="1">
      <alignment horizontal="center"/>
    </xf>
    <xf numFmtId="0" fontId="1" fillId="0" borderId="9" xfId="0" applyFont="1" applyBorder="1"/>
    <xf numFmtId="0" fontId="1" fillId="0" borderId="10" xfId="0" quotePrefix="1" applyFont="1" applyBorder="1"/>
    <xf numFmtId="0" fontId="1" fillId="0" borderId="10" xfId="0" applyFont="1" applyBorder="1" applyAlignment="1">
      <alignment horizontal="center"/>
    </xf>
    <xf numFmtId="0" fontId="1" fillId="0" borderId="10" xfId="0" quotePrefix="1" applyFont="1" applyBorder="1" applyAlignment="1">
      <alignment horizontal="center"/>
    </xf>
    <xf numFmtId="0" fontId="7" fillId="0" borderId="171" xfId="0" applyFont="1" applyBorder="1"/>
    <xf numFmtId="0" fontId="7" fillId="0" borderId="172" xfId="0" applyFont="1" applyBorder="1" applyAlignment="1">
      <alignment horizontal="center"/>
    </xf>
    <xf numFmtId="180" fontId="7" fillId="0" borderId="27" xfId="0" quotePrefix="1" applyNumberFormat="1" applyFont="1" applyBorder="1" applyAlignment="1">
      <alignment horizontal="center"/>
    </xf>
    <xf numFmtId="0" fontId="1" fillId="0" borderId="5" xfId="0" quotePrefix="1" applyFont="1" applyBorder="1" applyAlignment="1">
      <alignment horizontal="center"/>
    </xf>
    <xf numFmtId="0" fontId="1" fillId="0" borderId="31" xfId="0" quotePrefix="1" applyFont="1" applyBorder="1" applyAlignment="1">
      <alignment horizontal="center"/>
    </xf>
    <xf numFmtId="0" fontId="1" fillId="0" borderId="65" xfId="0" applyFont="1" applyBorder="1"/>
    <xf numFmtId="0" fontId="1" fillId="0" borderId="173" xfId="0" applyFont="1" applyBorder="1"/>
    <xf numFmtId="0" fontId="7" fillId="0" borderId="174" xfId="0" applyFont="1" applyBorder="1" applyAlignment="1">
      <alignment horizontal="center"/>
    </xf>
    <xf numFmtId="0" fontId="1" fillId="0" borderId="46" xfId="0" applyFont="1" applyBorder="1"/>
    <xf numFmtId="0" fontId="7" fillId="0" borderId="73" xfId="0" applyFont="1" applyBorder="1" applyAlignment="1">
      <alignment horizontal="centerContinuous"/>
    </xf>
    <xf numFmtId="0" fontId="1" fillId="0" borderId="13" xfId="0" applyFont="1" applyBorder="1" applyAlignment="1"/>
    <xf numFmtId="0" fontId="7" fillId="0" borderId="21" xfId="0" applyFont="1" applyBorder="1" applyAlignment="1">
      <alignment horizontal="centerContinuous"/>
    </xf>
    <xf numFmtId="0" fontId="7" fillId="0" borderId="173" xfId="0" applyFont="1" applyBorder="1"/>
    <xf numFmtId="0" fontId="7" fillId="0" borderId="23" xfId="0" applyFont="1" applyBorder="1"/>
    <xf numFmtId="0" fontId="7" fillId="0" borderId="175" xfId="0" applyFont="1" applyBorder="1" applyAlignment="1">
      <alignment horizontal="center"/>
    </xf>
    <xf numFmtId="0" fontId="7" fillId="0" borderId="6" xfId="0" applyFont="1" applyBorder="1" applyAlignment="1"/>
    <xf numFmtId="0" fontId="7" fillId="0" borderId="5" xfId="0" applyFont="1" applyBorder="1" applyAlignment="1">
      <alignment horizontal="center"/>
    </xf>
    <xf numFmtId="0" fontId="7" fillId="0" borderId="21" xfId="0" applyFont="1" applyBorder="1" applyAlignment="1">
      <alignment horizontal="center"/>
    </xf>
    <xf numFmtId="0" fontId="7" fillId="0" borderId="176" xfId="0" applyFont="1" applyBorder="1" applyAlignment="1">
      <alignment horizontal="center"/>
    </xf>
    <xf numFmtId="0" fontId="7" fillId="0" borderId="30" xfId="0" applyFont="1" applyBorder="1" applyAlignment="1">
      <alignment horizontal="center"/>
    </xf>
    <xf numFmtId="0" fontId="7" fillId="0" borderId="98" xfId="0" applyFont="1" applyBorder="1" applyAlignment="1">
      <alignment horizontal="center"/>
    </xf>
    <xf numFmtId="0" fontId="1" fillId="0" borderId="177" xfId="0" quotePrefix="1" applyFont="1" applyBorder="1" applyAlignment="1">
      <alignment horizontal="center"/>
    </xf>
    <xf numFmtId="0" fontId="1" fillId="0" borderId="134" xfId="0" quotePrefix="1" applyFont="1" applyBorder="1"/>
    <xf numFmtId="0" fontId="1" fillId="0" borderId="134" xfId="0" applyFont="1" applyBorder="1" applyAlignment="1">
      <alignment horizontal="center"/>
    </xf>
    <xf numFmtId="0" fontId="1" fillId="0" borderId="136" xfId="0" quotePrefix="1" applyFont="1" applyBorder="1" applyAlignment="1">
      <alignment horizontal="center"/>
    </xf>
    <xf numFmtId="0" fontId="1" fillId="0" borderId="178" xfId="0" applyFont="1" applyBorder="1"/>
    <xf numFmtId="0" fontId="1" fillId="0" borderId="136" xfId="0" applyFont="1" applyBorder="1"/>
    <xf numFmtId="0" fontId="1" fillId="0" borderId="134" xfId="0" quotePrefix="1" applyFont="1" applyBorder="1" applyAlignment="1">
      <alignment horizontal="center"/>
    </xf>
    <xf numFmtId="2" fontId="1" fillId="0" borderId="179" xfId="0" applyNumberFormat="1" applyFont="1" applyBorder="1" applyAlignment="1">
      <alignment horizontal="center"/>
    </xf>
    <xf numFmtId="0" fontId="1" fillId="0" borderId="112" xfId="0" applyFont="1" applyBorder="1" applyAlignment="1">
      <alignment horizontal="center"/>
    </xf>
    <xf numFmtId="180" fontId="1" fillId="0" borderId="153" xfId="0" quotePrefix="1" applyNumberFormat="1" applyFont="1" applyBorder="1" applyAlignment="1">
      <alignment horizontal="center"/>
    </xf>
    <xf numFmtId="0" fontId="1" fillId="0" borderId="73" xfId="0" quotePrefix="1" applyFont="1" applyBorder="1" applyAlignment="1">
      <alignment horizontal="center"/>
    </xf>
    <xf numFmtId="0" fontId="1" fillId="0" borderId="21" xfId="0" quotePrefix="1" applyFont="1" applyBorder="1" applyAlignment="1">
      <alignment horizontal="center"/>
    </xf>
    <xf numFmtId="0" fontId="1" fillId="0" borderId="75" xfId="0" applyFont="1" applyBorder="1" applyAlignment="1">
      <alignment horizontal="right"/>
    </xf>
    <xf numFmtId="0" fontId="1" fillId="0" borderId="21" xfId="0" quotePrefix="1" applyFont="1" applyBorder="1" applyAlignment="1"/>
    <xf numFmtId="2" fontId="1" fillId="0" borderId="113" xfId="0" applyNumberFormat="1" applyFont="1" applyBorder="1" applyAlignment="1">
      <alignment horizontal="center"/>
    </xf>
    <xf numFmtId="180" fontId="1" fillId="0" borderId="67" xfId="0" applyNumberFormat="1" applyFont="1" applyBorder="1" applyAlignment="1">
      <alignment horizontal="center"/>
    </xf>
    <xf numFmtId="0" fontId="1" fillId="13" borderId="87" xfId="0" applyFont="1" applyFill="1" applyBorder="1"/>
    <xf numFmtId="0" fontId="1" fillId="13" borderId="1" xfId="0" applyFont="1" applyFill="1" applyBorder="1"/>
    <xf numFmtId="0" fontId="7" fillId="13" borderId="1" xfId="0" applyFont="1" applyFill="1" applyBorder="1"/>
    <xf numFmtId="0" fontId="7" fillId="0" borderId="180" xfId="0" applyFont="1" applyBorder="1" applyAlignment="1">
      <alignment horizontal="center"/>
    </xf>
    <xf numFmtId="2" fontId="7" fillId="0" borderId="181" xfId="0" applyNumberFormat="1" applyFont="1" applyBorder="1" applyAlignment="1">
      <alignment horizontal="center"/>
    </xf>
    <xf numFmtId="0" fontId="7" fillId="0" borderId="182" xfId="0" applyFont="1" applyBorder="1" applyAlignment="1">
      <alignment horizontal="center"/>
    </xf>
    <xf numFmtId="180" fontId="7" fillId="0" borderId="123" xfId="0" applyNumberFormat="1" applyFont="1" applyBorder="1" applyAlignment="1">
      <alignment horizontal="center"/>
    </xf>
    <xf numFmtId="0" fontId="1" fillId="0" borderId="74" xfId="0" applyFont="1" applyBorder="1"/>
    <xf numFmtId="0" fontId="7" fillId="0" borderId="32" xfId="0" applyFont="1" applyFill="1" applyBorder="1"/>
    <xf numFmtId="0" fontId="1" fillId="0" borderId="31" xfId="0" applyFont="1" applyBorder="1"/>
    <xf numFmtId="0" fontId="1" fillId="0" borderId="75" xfId="0" applyFont="1" applyBorder="1" applyAlignment="1">
      <alignment horizontal="centerContinuous"/>
    </xf>
    <xf numFmtId="0" fontId="1" fillId="0" borderId="31" xfId="0" applyFont="1" applyBorder="1" applyAlignment="1"/>
    <xf numFmtId="0" fontId="7" fillId="0" borderId="21" xfId="0" applyFont="1" applyFill="1" applyBorder="1" applyAlignment="1"/>
    <xf numFmtId="0" fontId="1" fillId="0" borderId="75" xfId="0" applyFont="1" applyFill="1" applyBorder="1"/>
    <xf numFmtId="0" fontId="7" fillId="0" borderId="13" xfId="0" applyFont="1" applyBorder="1" applyAlignment="1">
      <alignment horizontal="centerContinuous"/>
    </xf>
    <xf numFmtId="0" fontId="7" fillId="0" borderId="21" xfId="0" applyFont="1" applyBorder="1"/>
    <xf numFmtId="0" fontId="7" fillId="0" borderId="13" xfId="0" applyFont="1" applyBorder="1"/>
    <xf numFmtId="0" fontId="7" fillId="0" borderId="13" xfId="0" applyFont="1" applyBorder="1" applyAlignment="1">
      <alignment horizontal="center"/>
    </xf>
    <xf numFmtId="0" fontId="1" fillId="0" borderId="98" xfId="0" applyFont="1" applyBorder="1" applyAlignment="1"/>
    <xf numFmtId="1" fontId="1" fillId="0" borderId="162" xfId="0" applyNumberFormat="1" applyFont="1" applyFill="1" applyBorder="1" applyAlignment="1">
      <alignment horizontal="center"/>
    </xf>
    <xf numFmtId="0" fontId="1" fillId="13" borderId="163" xfId="0" applyFont="1" applyFill="1" applyBorder="1" applyAlignment="1">
      <alignment horizontal="centerContinuous"/>
    </xf>
    <xf numFmtId="0" fontId="1" fillId="13" borderId="165" xfId="0" applyFont="1" applyFill="1" applyBorder="1" applyAlignment="1">
      <alignment horizontal="centerContinuous"/>
    </xf>
    <xf numFmtId="173" fontId="1" fillId="0" borderId="163" xfId="0" applyNumberFormat="1" applyFont="1" applyBorder="1"/>
    <xf numFmtId="0" fontId="1" fillId="0" borderId="164" xfId="0" quotePrefix="1" applyFont="1" applyBorder="1"/>
    <xf numFmtId="4" fontId="1" fillId="0" borderId="163" xfId="0" applyNumberFormat="1" applyFont="1" applyBorder="1"/>
    <xf numFmtId="0" fontId="7" fillId="0" borderId="49" xfId="0" applyFont="1" applyBorder="1" applyAlignment="1">
      <alignment horizontal="center"/>
    </xf>
    <xf numFmtId="0" fontId="1" fillId="0" borderId="111" xfId="0" applyFont="1" applyBorder="1" applyAlignment="1">
      <alignment horizontal="center"/>
    </xf>
    <xf numFmtId="0" fontId="1" fillId="0" borderId="134" xfId="0" applyFont="1" applyFill="1" applyBorder="1" applyAlignment="1"/>
    <xf numFmtId="0" fontId="1" fillId="0" borderId="136" xfId="0" applyFont="1" applyFill="1" applyBorder="1" applyAlignment="1">
      <alignment horizontal="center"/>
    </xf>
    <xf numFmtId="173" fontId="1" fillId="0" borderId="112" xfId="0" applyNumberFormat="1" applyFont="1" applyBorder="1"/>
    <xf numFmtId="0" fontId="1" fillId="0" borderId="112" xfId="0" quotePrefix="1" applyFont="1" applyBorder="1"/>
    <xf numFmtId="4" fontId="1" fillId="0" borderId="134" xfId="0" applyNumberFormat="1" applyFont="1" applyBorder="1"/>
    <xf numFmtId="0" fontId="7" fillId="0" borderId="67" xfId="0" applyFont="1" applyBorder="1" applyAlignment="1">
      <alignment horizontal="center"/>
    </xf>
    <xf numFmtId="0" fontId="1" fillId="13" borderId="16" xfId="0" applyFont="1" applyFill="1" applyBorder="1"/>
    <xf numFmtId="180" fontId="1" fillId="0" borderId="132" xfId="0" applyNumberFormat="1" applyFont="1" applyBorder="1"/>
    <xf numFmtId="0" fontId="1" fillId="0" borderId="115" xfId="0" applyFont="1" applyBorder="1"/>
    <xf numFmtId="173" fontId="1" fillId="0" borderId="17" xfId="0" applyNumberFormat="1" applyFont="1" applyBorder="1"/>
    <xf numFmtId="0" fontId="1" fillId="0" borderId="17" xfId="0" quotePrefix="1" applyFont="1" applyBorder="1"/>
    <xf numFmtId="4" fontId="1" fillId="0" borderId="132" xfId="0" applyNumberFormat="1" applyFont="1" applyBorder="1"/>
    <xf numFmtId="180" fontId="7" fillId="0" borderId="57" xfId="0" applyNumberFormat="1" applyFont="1" applyBorder="1"/>
    <xf numFmtId="1" fontId="1" fillId="0" borderId="49" xfId="0" applyNumberFormat="1" applyFont="1" applyBorder="1"/>
    <xf numFmtId="180" fontId="1" fillId="0" borderId="57" xfId="0" applyNumberFormat="1" applyFont="1" applyBorder="1"/>
    <xf numFmtId="180" fontId="1" fillId="0" borderId="49" xfId="0" applyNumberFormat="1" applyFont="1" applyBorder="1"/>
    <xf numFmtId="4" fontId="1" fillId="0" borderId="57" xfId="0" applyNumberFormat="1" applyFont="1" applyBorder="1"/>
    <xf numFmtId="173" fontId="1" fillId="0" borderId="50" xfId="0" applyNumberFormat="1" applyFont="1" applyBorder="1" applyAlignment="1"/>
    <xf numFmtId="0" fontId="1" fillId="0" borderId="73" xfId="0" applyFont="1" applyFill="1" applyBorder="1"/>
    <xf numFmtId="180" fontId="1" fillId="0" borderId="21" xfId="0" applyNumberFormat="1" applyFont="1" applyBorder="1" applyAlignment="1">
      <alignment horizontal="right"/>
    </xf>
    <xf numFmtId="173" fontId="1" fillId="0" borderId="21" xfId="0" applyNumberFormat="1" applyFont="1" applyBorder="1"/>
    <xf numFmtId="0" fontId="1" fillId="0" borderId="13" xfId="0" quotePrefix="1" applyFont="1" applyBorder="1"/>
    <xf numFmtId="4" fontId="1" fillId="0" borderId="21" xfId="0" applyNumberFormat="1" applyFont="1" applyBorder="1"/>
    <xf numFmtId="1" fontId="1" fillId="0" borderId="30" xfId="0" applyNumberFormat="1" applyFont="1" applyBorder="1" applyAlignment="1">
      <alignment horizontal="center"/>
    </xf>
    <xf numFmtId="4" fontId="1" fillId="0" borderId="21" xfId="0" applyNumberFormat="1" applyFont="1" applyBorder="1" applyAlignment="1">
      <alignment horizontal="center"/>
    </xf>
    <xf numFmtId="4" fontId="1" fillId="0" borderId="67" xfId="0" applyNumberFormat="1" applyFont="1" applyBorder="1" applyAlignment="1">
      <alignment horizontal="center"/>
    </xf>
    <xf numFmtId="0" fontId="1" fillId="13" borderId="9" xfId="0" applyFont="1" applyFill="1" applyBorder="1"/>
    <xf numFmtId="0" fontId="1" fillId="13" borderId="10" xfId="0" applyFont="1" applyFill="1" applyBorder="1"/>
    <xf numFmtId="0" fontId="7" fillId="0" borderId="138" xfId="0" applyFont="1" applyBorder="1"/>
    <xf numFmtId="0" fontId="1" fillId="0" borderId="1" xfId="0" applyFont="1" applyBorder="1"/>
    <xf numFmtId="4" fontId="7" fillId="0" borderId="138" xfId="0" applyNumberFormat="1" applyFont="1" applyBorder="1"/>
    <xf numFmtId="0" fontId="1" fillId="0" borderId="88" xfId="0" applyFont="1" applyBorder="1"/>
    <xf numFmtId="0" fontId="1" fillId="13" borderId="138" xfId="0" applyFont="1" applyFill="1" applyBorder="1"/>
    <xf numFmtId="4" fontId="7" fillId="0" borderId="183" xfId="0" applyNumberFormat="1" applyFont="1" applyBorder="1" applyAlignment="1">
      <alignment horizontal="center"/>
    </xf>
    <xf numFmtId="0" fontId="7" fillId="0" borderId="56" xfId="0" applyFont="1" applyBorder="1" applyAlignment="1">
      <alignment horizontal="center"/>
    </xf>
    <xf numFmtId="0" fontId="7" fillId="0" borderId="57" xfId="0" applyFont="1" applyBorder="1"/>
    <xf numFmtId="0" fontId="1" fillId="0" borderId="69" xfId="0" applyFont="1" applyBorder="1"/>
    <xf numFmtId="0" fontId="7" fillId="0" borderId="57" xfId="0" applyFont="1" applyBorder="1" applyAlignment="1">
      <alignment horizontal="center"/>
    </xf>
    <xf numFmtId="0" fontId="7" fillId="0" borderId="6" xfId="0" applyFont="1" applyBorder="1" applyAlignment="1">
      <alignment horizontal="centerContinuous"/>
    </xf>
    <xf numFmtId="0" fontId="7" fillId="0" borderId="50" xfId="0" applyFont="1" applyBorder="1" applyAlignment="1">
      <alignment horizontal="center"/>
    </xf>
    <xf numFmtId="0" fontId="1" fillId="0" borderId="48" xfId="0" applyFont="1" applyBorder="1"/>
    <xf numFmtId="1" fontId="1" fillId="0" borderId="57" xfId="0" applyNumberFormat="1" applyFont="1" applyBorder="1"/>
    <xf numFmtId="0" fontId="7" fillId="0" borderId="49" xfId="0" applyFont="1" applyBorder="1" applyAlignment="1"/>
    <xf numFmtId="0" fontId="1" fillId="0" borderId="49" xfId="0" applyFont="1" applyBorder="1"/>
    <xf numFmtId="4" fontId="1" fillId="0" borderId="50" xfId="0" applyNumberFormat="1" applyFont="1" applyBorder="1"/>
    <xf numFmtId="0" fontId="1" fillId="0" borderId="111" xfId="0" applyFont="1" applyBorder="1"/>
    <xf numFmtId="0" fontId="1" fillId="0" borderId="134" xfId="0" applyFont="1" applyBorder="1"/>
    <xf numFmtId="1" fontId="1" fillId="0" borderId="134" xfId="0" applyNumberFormat="1" applyFont="1" applyBorder="1"/>
    <xf numFmtId="0" fontId="1" fillId="0" borderId="155" xfId="0" applyFont="1" applyBorder="1" applyAlignment="1">
      <alignment horizontal="right"/>
    </xf>
    <xf numFmtId="9" fontId="1" fillId="0" borderId="155" xfId="0" applyNumberFormat="1" applyFont="1" applyBorder="1" applyAlignment="1">
      <alignment horizontal="center"/>
    </xf>
    <xf numFmtId="173" fontId="1" fillId="0" borderId="134" xfId="0" applyNumberFormat="1" applyFont="1" applyBorder="1"/>
    <xf numFmtId="4" fontId="1" fillId="0" borderId="153" xfId="0" applyNumberFormat="1" applyFont="1" applyBorder="1" applyAlignment="1"/>
    <xf numFmtId="0" fontId="1" fillId="0" borderId="73" xfId="0" applyFont="1" applyBorder="1"/>
    <xf numFmtId="1" fontId="1" fillId="0" borderId="21" xfId="0" applyNumberFormat="1" applyFont="1" applyBorder="1"/>
    <xf numFmtId="0" fontId="1" fillId="0" borderId="62" xfId="0" applyFont="1" applyBorder="1" applyAlignment="1">
      <alignment horizontal="right"/>
    </xf>
    <xf numFmtId="0" fontId="1" fillId="0" borderId="62" xfId="0" applyFont="1" applyBorder="1"/>
    <xf numFmtId="2" fontId="1" fillId="0" borderId="6" xfId="0" applyNumberFormat="1" applyFont="1" applyBorder="1"/>
    <xf numFmtId="4" fontId="1" fillId="0" borderId="63" xfId="0" applyNumberFormat="1" applyFont="1" applyBorder="1" applyAlignment="1"/>
    <xf numFmtId="180" fontId="1" fillId="13" borderId="10" xfId="0" applyNumberFormat="1" applyFont="1" applyFill="1" applyBorder="1"/>
    <xf numFmtId="0" fontId="1" fillId="13" borderId="10" xfId="0" applyFont="1" applyFill="1" applyBorder="1" applyAlignment="1">
      <alignment horizontal="center"/>
    </xf>
    <xf numFmtId="4" fontId="7" fillId="0" borderId="183" xfId="0" applyNumberFormat="1" applyFont="1" applyBorder="1" applyAlignment="1"/>
    <xf numFmtId="174" fontId="7" fillId="0" borderId="9" xfId="0" applyNumberFormat="1" applyFont="1" applyBorder="1"/>
    <xf numFmtId="174" fontId="20" fillId="0" borderId="10" xfId="0" applyNumberFormat="1" applyFont="1" applyBorder="1"/>
    <xf numFmtId="174" fontId="1" fillId="0" borderId="10" xfId="0" applyNumberFormat="1" applyFont="1" applyBorder="1"/>
    <xf numFmtId="174" fontId="7" fillId="0" borderId="184" xfId="0" applyNumberFormat="1" applyFont="1" applyBorder="1" applyAlignment="1">
      <alignment horizontal="centerContinuous"/>
    </xf>
    <xf numFmtId="174" fontId="7" fillId="0" borderId="185" xfId="0" applyNumberFormat="1" applyFont="1" applyBorder="1" applyAlignment="1">
      <alignment horizontal="centerContinuous"/>
    </xf>
    <xf numFmtId="174" fontId="1" fillId="0" borderId="185" xfId="0" applyNumberFormat="1" applyFont="1" applyBorder="1"/>
    <xf numFmtId="174" fontId="7" fillId="0" borderId="185" xfId="0" applyNumberFormat="1" applyFont="1" applyBorder="1"/>
    <xf numFmtId="174" fontId="1" fillId="0" borderId="186" xfId="0" applyNumberFormat="1" applyFont="1" applyBorder="1"/>
    <xf numFmtId="0" fontId="1" fillId="0" borderId="102" xfId="0" applyFont="1" applyBorder="1"/>
    <xf numFmtId="174" fontId="7" fillId="0" borderId="3" xfId="0" applyNumberFormat="1" applyFont="1" applyBorder="1" applyAlignment="1">
      <alignment horizontal="center"/>
    </xf>
    <xf numFmtId="174" fontId="1" fillId="0" borderId="73" xfId="0" applyNumberFormat="1" applyFont="1" applyBorder="1"/>
    <xf numFmtId="174" fontId="1" fillId="0" borderId="13" xfId="0" applyNumberFormat="1" applyFont="1" applyBorder="1"/>
    <xf numFmtId="174" fontId="1" fillId="0" borderId="21" xfId="0" applyNumberFormat="1" applyFont="1" applyBorder="1"/>
    <xf numFmtId="174" fontId="1" fillId="0" borderId="75" xfId="0" applyNumberFormat="1" applyFont="1" applyBorder="1"/>
    <xf numFmtId="174" fontId="1" fillId="0" borderId="187" xfId="0" applyNumberFormat="1" applyFont="1" applyBorder="1"/>
    <xf numFmtId="174" fontId="1" fillId="0" borderId="188" xfId="0" applyNumberFormat="1" applyFont="1" applyBorder="1"/>
    <xf numFmtId="174" fontId="1" fillId="0" borderId="189" xfId="0" applyNumberFormat="1" applyFont="1" applyBorder="1"/>
    <xf numFmtId="0" fontId="1" fillId="0" borderId="188" xfId="0" applyFont="1" applyBorder="1"/>
    <xf numFmtId="0" fontId="1" fillId="0" borderId="189" xfId="0" applyFont="1" applyBorder="1"/>
    <xf numFmtId="174" fontId="1" fillId="0" borderId="67" xfId="0" applyNumberFormat="1" applyFont="1" applyBorder="1"/>
    <xf numFmtId="174" fontId="1" fillId="0" borderId="9" xfId="0" quotePrefix="1" applyNumberFormat="1" applyFont="1" applyBorder="1"/>
    <xf numFmtId="174" fontId="1" fillId="0" borderId="10" xfId="0" quotePrefix="1" applyNumberFormat="1" applyFont="1" applyBorder="1"/>
    <xf numFmtId="174" fontId="1" fillId="0" borderId="190" xfId="0" applyNumberFormat="1" applyFont="1" applyBorder="1"/>
    <xf numFmtId="174" fontId="1" fillId="0" borderId="59" xfId="0" applyNumberFormat="1" applyFont="1" applyBorder="1"/>
    <xf numFmtId="174" fontId="1" fillId="0" borderId="138" xfId="0" applyNumberFormat="1" applyFont="1" applyBorder="1"/>
    <xf numFmtId="173" fontId="1" fillId="0" borderId="66" xfId="0" applyNumberFormat="1" applyFont="1" applyBorder="1" applyAlignment="1">
      <alignment horizontal="center"/>
    </xf>
    <xf numFmtId="0" fontId="7" fillId="0" borderId="73" xfId="0" applyFont="1" applyBorder="1"/>
    <xf numFmtId="0" fontId="7" fillId="0" borderId="18" xfId="0" applyFont="1" applyBorder="1" applyAlignment="1">
      <alignment horizontal="center"/>
    </xf>
    <xf numFmtId="0" fontId="1" fillId="0" borderId="0" xfId="0" applyFont="1" applyAlignment="1"/>
    <xf numFmtId="15" fontId="1" fillId="0" borderId="73" xfId="0" applyNumberFormat="1" applyFont="1" applyBorder="1" applyAlignment="1">
      <alignment horizontal="centerContinuous"/>
    </xf>
    <xf numFmtId="173" fontId="7" fillId="0" borderId="67" xfId="0" applyNumberFormat="1" applyFont="1" applyBorder="1" applyAlignment="1">
      <alignment horizontal="center"/>
    </xf>
    <xf numFmtId="0" fontId="7" fillId="0" borderId="65" xfId="0" applyFont="1" applyBorder="1" applyAlignment="1">
      <alignment horizontal="centerContinuous"/>
    </xf>
    <xf numFmtId="0" fontId="1" fillId="0" borderId="32" xfId="0" applyFont="1" applyBorder="1" applyAlignment="1">
      <alignment horizontal="centerContinuous"/>
    </xf>
    <xf numFmtId="0" fontId="91" fillId="0" borderId="45" xfId="0" applyFont="1" applyBorder="1" applyAlignment="1">
      <alignment horizontal="centerContinuous"/>
    </xf>
    <xf numFmtId="0" fontId="91" fillId="0" borderId="13" xfId="0" applyFont="1" applyBorder="1"/>
    <xf numFmtId="0" fontId="1" fillId="0" borderId="134" xfId="0" applyFont="1" applyBorder="1" applyAlignment="1">
      <alignment horizontal="centerContinuous"/>
    </xf>
    <xf numFmtId="0" fontId="1" fillId="0" borderId="112" xfId="0" applyFont="1" applyBorder="1" applyAlignment="1">
      <alignment horizontal="centerContinuous"/>
    </xf>
    <xf numFmtId="0" fontId="7" fillId="0" borderId="154" xfId="0" applyFont="1" applyBorder="1" applyAlignment="1">
      <alignment horizontal="center"/>
    </xf>
    <xf numFmtId="173" fontId="7" fillId="0" borderId="153" xfId="0" applyNumberFormat="1" applyFont="1" applyBorder="1" applyAlignment="1">
      <alignment horizontal="center"/>
    </xf>
    <xf numFmtId="0" fontId="1" fillId="0" borderId="73" xfId="0" applyFont="1" applyBorder="1" applyAlignment="1">
      <alignment horizontal="center"/>
    </xf>
    <xf numFmtId="0" fontId="20" fillId="0" borderId="21" xfId="0" applyFont="1" applyBorder="1" applyAlignment="1"/>
    <xf numFmtId="0" fontId="7" fillId="0" borderId="13" xfId="0" applyFont="1" applyBorder="1" applyAlignment="1"/>
    <xf numFmtId="173" fontId="1" fillId="0" borderId="67" xfId="0" applyNumberFormat="1" applyFont="1" applyBorder="1" applyAlignment="1">
      <alignment horizontal="center"/>
    </xf>
    <xf numFmtId="0" fontId="1" fillId="13" borderId="2" xfId="0" applyFont="1" applyFill="1" applyBorder="1"/>
    <xf numFmtId="0" fontId="1" fillId="13" borderId="0" xfId="0" applyFont="1" applyFill="1" applyBorder="1"/>
    <xf numFmtId="0" fontId="1" fillId="13" borderId="0" xfId="0" applyFont="1" applyFill="1"/>
    <xf numFmtId="0" fontId="7" fillId="0" borderId="23" xfId="0" applyFont="1" applyBorder="1" applyAlignment="1"/>
    <xf numFmtId="173" fontId="7" fillId="0" borderId="47" xfId="0" applyNumberFormat="1" applyFont="1" applyBorder="1" applyAlignment="1">
      <alignment horizontal="center"/>
    </xf>
    <xf numFmtId="0" fontId="7" fillId="13" borderId="10" xfId="0" applyFont="1" applyFill="1" applyBorder="1"/>
    <xf numFmtId="0" fontId="7" fillId="0" borderId="190" xfId="0" applyFont="1" applyBorder="1"/>
    <xf numFmtId="4" fontId="7" fillId="0" borderId="66" xfId="0" applyNumberFormat="1" applyFont="1" applyBorder="1" applyAlignment="1">
      <alignment horizontal="center"/>
    </xf>
    <xf numFmtId="0" fontId="92" fillId="0" borderId="0" xfId="0" applyFont="1" applyAlignment="1">
      <alignment horizontal="left" vertical="center" indent="1"/>
    </xf>
    <xf numFmtId="0" fontId="93" fillId="0" borderId="0" xfId="0" applyFont="1" applyAlignment="1">
      <alignment horizontal="left" vertical="center" indent="1"/>
    </xf>
    <xf numFmtId="0" fontId="94" fillId="0" borderId="0" xfId="0" applyFont="1" applyAlignment="1">
      <alignment horizontal="justify" vertical="center"/>
    </xf>
    <xf numFmtId="0" fontId="35" fillId="0" borderId="0" xfId="0" applyFont="1"/>
    <xf numFmtId="0" fontId="17" fillId="0" borderId="0" xfId="0" applyFont="1" applyAlignment="1">
      <alignment horizontal="center" vertical="top" wrapText="1"/>
    </xf>
    <xf numFmtId="0" fontId="95" fillId="0" borderId="0" xfId="0" applyFont="1" applyAlignment="1">
      <alignment vertical="center" wrapText="1"/>
    </xf>
    <xf numFmtId="0" fontId="15" fillId="0" borderId="0" xfId="0" applyFont="1" applyAlignment="1">
      <alignment horizontal="center" vertical="top" wrapText="1"/>
    </xf>
    <xf numFmtId="0" fontId="96" fillId="0" borderId="0" xfId="0" applyFont="1" applyAlignment="1">
      <alignment vertical="center" wrapText="1"/>
    </xf>
    <xf numFmtId="0" fontId="97" fillId="0" borderId="0" xfId="0" applyFont="1" applyAlignment="1">
      <alignment vertical="center" wrapText="1"/>
    </xf>
    <xf numFmtId="0" fontId="28" fillId="0" borderId="0" xfId="0" applyFont="1" applyAlignment="1">
      <alignment vertical="center" wrapText="1"/>
    </xf>
    <xf numFmtId="182" fontId="22" fillId="0" borderId="79" xfId="0" applyNumberFormat="1" applyFont="1" applyFill="1" applyBorder="1" applyAlignment="1" applyProtection="1">
      <alignment vertical="center"/>
      <protection locked="0"/>
    </xf>
    <xf numFmtId="182" fontId="22" fillId="0" borderId="72" xfId="0" applyNumberFormat="1" applyFont="1" applyFill="1" applyBorder="1" applyAlignment="1" applyProtection="1">
      <alignment vertical="center"/>
      <protection locked="0"/>
    </xf>
    <xf numFmtId="0" fontId="4" fillId="0" borderId="65" xfId="0" applyFont="1" applyFill="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74" xfId="0" applyFont="1" applyBorder="1" applyAlignment="1" applyProtection="1">
      <alignment horizontal="left" vertical="center" wrapText="1"/>
    </xf>
    <xf numFmtId="0" fontId="15" fillId="4" borderId="23"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15" fillId="4" borderId="31" xfId="0" applyFont="1" applyFill="1" applyBorder="1" applyAlignment="1" applyProtection="1">
      <alignment vertical="center"/>
      <protection locked="0"/>
    </xf>
    <xf numFmtId="0" fontId="34" fillId="2" borderId="14" xfId="0" applyFont="1" applyFill="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1" xfId="0" applyFont="1" applyBorder="1" applyAlignment="1">
      <alignment horizontal="center" vertical="center" wrapText="1"/>
    </xf>
    <xf numFmtId="0" fontId="15" fillId="0" borderId="99" xfId="0" applyFont="1" applyBorder="1" applyAlignment="1">
      <alignment horizontal="center" vertical="center" wrapText="1"/>
    </xf>
    <xf numFmtId="0" fontId="4" fillId="6" borderId="90" xfId="0" applyFont="1" applyFill="1" applyBorder="1" applyAlignment="1" applyProtection="1">
      <alignment horizontal="left" vertical="center" wrapText="1"/>
    </xf>
    <xf numFmtId="0" fontId="4" fillId="6" borderId="84" xfId="0" applyFont="1" applyFill="1" applyBorder="1" applyAlignment="1" applyProtection="1">
      <alignment horizontal="left" vertical="center" wrapText="1"/>
    </xf>
    <xf numFmtId="0" fontId="39" fillId="0" borderId="137" xfId="0" applyFont="1" applyFill="1" applyBorder="1" applyAlignment="1" applyProtection="1">
      <alignment horizontal="left" vertical="center" wrapText="1"/>
    </xf>
    <xf numFmtId="0" fontId="52" fillId="0" borderId="83" xfId="0" applyFont="1" applyBorder="1" applyAlignment="1">
      <alignment horizontal="left" vertical="center"/>
    </xf>
    <xf numFmtId="0" fontId="52" fillId="0" borderId="83" xfId="0" applyFont="1" applyBorder="1" applyAlignment="1">
      <alignment vertical="center"/>
    </xf>
    <xf numFmtId="49" fontId="18" fillId="4" borderId="138" xfId="0" applyNumberFormat="1" applyFont="1" applyFill="1" applyBorder="1" applyAlignment="1" applyProtection="1">
      <alignment vertical="center"/>
      <protection locked="0"/>
    </xf>
    <xf numFmtId="49" fontId="18" fillId="4" borderId="1" xfId="0" applyNumberFormat="1" applyFont="1" applyFill="1" applyBorder="1" applyAlignment="1" applyProtection="1">
      <alignment vertical="center"/>
      <protection locked="0"/>
    </xf>
    <xf numFmtId="49" fontId="18" fillId="4" borderId="123" xfId="0" applyNumberFormat="1" applyFont="1" applyFill="1" applyBorder="1" applyAlignment="1" applyProtection="1">
      <alignment vertical="center"/>
      <protection locked="0"/>
    </xf>
    <xf numFmtId="49" fontId="18" fillId="4" borderId="21" xfId="0" applyNumberFormat="1" applyFont="1" applyFill="1" applyBorder="1" applyAlignment="1" applyProtection="1">
      <alignment vertical="center"/>
      <protection locked="0"/>
    </xf>
    <xf numFmtId="49" fontId="18" fillId="4" borderId="13" xfId="0" applyNumberFormat="1" applyFont="1" applyFill="1" applyBorder="1" applyAlignment="1" applyProtection="1">
      <alignment vertical="center"/>
      <protection locked="0"/>
    </xf>
    <xf numFmtId="49" fontId="18" fillId="4" borderId="75" xfId="0" applyNumberFormat="1" applyFont="1" applyFill="1" applyBorder="1" applyAlignment="1" applyProtection="1">
      <alignment vertical="center"/>
      <protection locked="0"/>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33" xfId="0" applyFont="1" applyBorder="1" applyAlignment="1" applyProtection="1">
      <alignment horizontal="left" vertical="center" wrapText="1"/>
    </xf>
    <xf numFmtId="0" fontId="15" fillId="4" borderId="140" xfId="0" applyFont="1" applyFill="1" applyBorder="1" applyAlignment="1" applyProtection="1">
      <alignment vertical="center"/>
      <protection locked="0"/>
    </xf>
    <xf numFmtId="0" fontId="15" fillId="4" borderId="43" xfId="0" applyFont="1" applyFill="1" applyBorder="1" applyAlignment="1" applyProtection="1">
      <alignment vertical="center"/>
      <protection locked="0"/>
    </xf>
    <xf numFmtId="0" fontId="38" fillId="0" borderId="86" xfId="0" applyFont="1" applyFill="1" applyBorder="1" applyAlignment="1" applyProtection="1">
      <alignment horizontal="center" vertical="center"/>
    </xf>
    <xf numFmtId="0" fontId="59" fillId="0" borderId="85" xfId="0" applyFont="1" applyBorder="1" applyAlignment="1">
      <alignment horizontal="center"/>
    </xf>
    <xf numFmtId="0" fontId="60" fillId="0" borderId="96" xfId="0" applyFont="1" applyBorder="1" applyAlignment="1">
      <alignment horizontal="center"/>
    </xf>
    <xf numFmtId="0" fontId="4" fillId="0" borderId="32" xfId="0" applyFont="1" applyBorder="1" applyAlignment="1" applyProtection="1">
      <alignment horizontal="left" vertical="center"/>
    </xf>
    <xf numFmtId="0" fontId="4" fillId="0" borderId="74" xfId="0" applyFont="1" applyBorder="1" applyAlignment="1" applyProtection="1">
      <alignment horizontal="left" vertical="center"/>
    </xf>
    <xf numFmtId="0" fontId="7" fillId="12" borderId="137" xfId="0" applyFont="1" applyFill="1" applyBorder="1" applyAlignment="1" applyProtection="1">
      <alignment horizontal="left" vertical="center" wrapText="1"/>
    </xf>
    <xf numFmtId="0" fontId="4" fillId="12" borderId="83" xfId="0" applyFont="1" applyFill="1" applyBorder="1" applyAlignment="1" applyProtection="1">
      <alignment horizontal="left" vertical="center"/>
    </xf>
    <xf numFmtId="0" fontId="4" fillId="12" borderId="141"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4" fillId="0" borderId="7" xfId="0" applyFont="1" applyBorder="1" applyAlignment="1" applyProtection="1">
      <alignment horizontal="left" vertical="center"/>
    </xf>
    <xf numFmtId="0" fontId="4" fillId="0" borderId="139" xfId="0" applyFont="1" applyBorder="1" applyAlignment="1" applyProtection="1">
      <alignment horizontal="left" vertical="center"/>
    </xf>
    <xf numFmtId="0" fontId="10" fillId="0" borderId="23" xfId="0" applyFont="1" applyFill="1" applyBorder="1" applyAlignment="1">
      <alignment vertical="top" wrapText="1"/>
    </xf>
    <xf numFmtId="0" fontId="0" fillId="0" borderId="32" xfId="0" applyBorder="1" applyAlignment="1">
      <alignment vertical="top" wrapText="1"/>
    </xf>
    <xf numFmtId="0" fontId="4" fillId="0" borderId="38"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15" fillId="0" borderId="18" xfId="0" applyFont="1" applyBorder="1" applyAlignment="1">
      <alignment horizontal="left" vertical="center" wrapText="1"/>
    </xf>
    <xf numFmtId="0" fontId="4" fillId="0" borderId="76" xfId="0" applyFont="1" applyFill="1" applyBorder="1" applyAlignment="1" applyProtection="1">
      <alignment horizontal="left" vertical="center" wrapText="1"/>
    </xf>
    <xf numFmtId="0" fontId="4" fillId="0" borderId="62" xfId="0" applyFont="1" applyFill="1" applyBorder="1" applyAlignment="1" applyProtection="1">
      <alignment horizontal="left" vertical="center" wrapText="1"/>
    </xf>
    <xf numFmtId="0" fontId="15" fillId="0" borderId="62" xfId="0" applyFont="1" applyBorder="1" applyAlignment="1">
      <alignment horizontal="left" vertical="center" wrapText="1"/>
    </xf>
    <xf numFmtId="0" fontId="4" fillId="0" borderId="62" xfId="0" applyFont="1" applyBorder="1" applyAlignment="1" applyProtection="1">
      <alignment horizontal="left" vertical="center"/>
    </xf>
    <xf numFmtId="0" fontId="15" fillId="0" borderId="62" xfId="0" applyFont="1" applyBorder="1" applyAlignment="1">
      <alignment horizontal="left" vertical="center"/>
    </xf>
    <xf numFmtId="0" fontId="7" fillId="12" borderId="86" xfId="0" applyFont="1" applyFill="1" applyBorder="1" applyAlignment="1" applyProtection="1">
      <alignment horizontal="left" vertical="center" wrapText="1"/>
    </xf>
    <xf numFmtId="0" fontId="4" fillId="12" borderId="85" xfId="0" applyFont="1" applyFill="1" applyBorder="1" applyAlignment="1" applyProtection="1">
      <alignment horizontal="left" vertical="center" wrapText="1"/>
    </xf>
    <xf numFmtId="0" fontId="15" fillId="12" borderId="85" xfId="0" applyFont="1" applyFill="1" applyBorder="1" applyAlignment="1">
      <alignment horizontal="left" vertical="center" wrapText="1"/>
    </xf>
    <xf numFmtId="0" fontId="15" fillId="12" borderId="96" xfId="0" applyFont="1" applyFill="1" applyBorder="1" applyAlignment="1">
      <alignment horizontal="left" vertical="center" wrapText="1"/>
    </xf>
    <xf numFmtId="0" fontId="4" fillId="0" borderId="38"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34" fillId="2" borderId="4" xfId="0" applyFont="1" applyFill="1" applyBorder="1" applyAlignment="1" applyProtection="1">
      <alignment horizontal="center" vertical="center" wrapText="1"/>
    </xf>
    <xf numFmtId="0" fontId="32" fillId="2" borderId="7" xfId="0" applyFont="1" applyFill="1" applyBorder="1" applyAlignment="1" applyProtection="1">
      <alignment horizontal="center" vertical="center" wrapText="1"/>
    </xf>
    <xf numFmtId="0" fontId="32" fillId="2" borderId="139" xfId="0" applyFont="1" applyFill="1" applyBorder="1" applyAlignment="1" applyProtection="1">
      <alignment horizontal="center" vertical="center" wrapText="1"/>
    </xf>
    <xf numFmtId="0" fontId="18" fillId="0" borderId="9" xfId="0" applyFont="1" applyBorder="1" applyAlignment="1">
      <alignment horizontal="left" vertical="center"/>
    </xf>
    <xf numFmtId="0" fontId="0" fillId="0" borderId="10" xfId="0" applyBorder="1" applyAlignment="1">
      <alignment horizontal="left" vertical="center"/>
    </xf>
    <xf numFmtId="0" fontId="0" fillId="0" borderId="59" xfId="0" applyBorder="1" applyAlignment="1">
      <alignment horizontal="left" vertical="center"/>
    </xf>
    <xf numFmtId="0" fontId="18" fillId="4" borderId="30" xfId="0" applyFont="1" applyFill="1" applyBorder="1" applyAlignment="1" applyProtection="1">
      <alignment vertical="center"/>
      <protection locked="0"/>
    </xf>
    <xf numFmtId="0" fontId="35" fillId="4" borderId="67" xfId="0" applyFont="1" applyFill="1" applyBorder="1" applyAlignment="1" applyProtection="1">
      <alignment vertical="center"/>
      <protection locked="0"/>
    </xf>
    <xf numFmtId="0" fontId="23" fillId="4" borderId="18" xfId="0" applyFont="1" applyFill="1" applyBorder="1" applyAlignment="1" applyProtection="1">
      <alignment vertical="center"/>
      <protection locked="0"/>
    </xf>
    <xf numFmtId="0" fontId="35" fillId="4" borderId="47" xfId="0" applyFont="1" applyFill="1" applyBorder="1" applyAlignment="1" applyProtection="1">
      <alignment vertical="center"/>
      <protection locked="0"/>
    </xf>
    <xf numFmtId="49" fontId="18" fillId="4" borderId="23" xfId="0" applyNumberFormat="1" applyFont="1" applyFill="1"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15" fillId="4" borderId="23" xfId="0" applyFont="1" applyFill="1" applyBorder="1" applyAlignment="1" applyProtection="1">
      <alignment vertical="center"/>
    </xf>
    <xf numFmtId="0" fontId="0" fillId="0" borderId="31" xfId="0" applyBorder="1" applyAlignment="1" applyProtection="1">
      <alignment vertical="center"/>
    </xf>
    <xf numFmtId="0" fontId="27" fillId="0" borderId="65" xfId="15" applyFont="1" applyFill="1" applyBorder="1" applyAlignment="1" applyProtection="1">
      <alignment horizontal="left" vertical="center" wrapText="1"/>
    </xf>
    <xf numFmtId="0" fontId="27" fillId="0" borderId="32" xfId="15" applyFont="1" applyFill="1" applyBorder="1" applyAlignment="1" applyProtection="1">
      <alignment horizontal="left" vertical="center" wrapText="1"/>
    </xf>
    <xf numFmtId="0" fontId="27" fillId="0" borderId="31" xfId="15" applyFont="1" applyFill="1" applyBorder="1" applyAlignment="1" applyProtection="1">
      <alignment horizontal="left" vertical="center" wrapText="1"/>
    </xf>
    <xf numFmtId="49" fontId="18" fillId="4" borderId="23" xfId="0" applyNumberFormat="1" applyFont="1" applyFill="1" applyBorder="1" applyAlignment="1" applyProtection="1">
      <alignment vertical="center"/>
      <protection locked="0"/>
    </xf>
    <xf numFmtId="49" fontId="18" fillId="4" borderId="32" xfId="0" applyNumberFormat="1" applyFont="1" applyFill="1" applyBorder="1" applyAlignment="1" applyProtection="1">
      <alignment vertical="center"/>
      <protection locked="0"/>
    </xf>
    <xf numFmtId="49" fontId="18" fillId="4" borderId="31" xfId="0" applyNumberFormat="1" applyFont="1" applyFill="1" applyBorder="1" applyAlignment="1" applyProtection="1">
      <alignment vertical="center"/>
      <protection locked="0"/>
    </xf>
    <xf numFmtId="49" fontId="18" fillId="4" borderId="18" xfId="0" applyNumberFormat="1" applyFont="1" applyFill="1" applyBorder="1" applyAlignment="1" applyProtection="1">
      <alignment vertical="center" wrapText="1"/>
      <protection locked="0"/>
    </xf>
    <xf numFmtId="0" fontId="0" fillId="0" borderId="18" xfId="0" applyBorder="1" applyAlignment="1" applyProtection="1">
      <alignment vertical="center" wrapText="1"/>
      <protection locked="0"/>
    </xf>
    <xf numFmtId="0" fontId="15" fillId="4" borderId="138" xfId="0" applyFont="1" applyFill="1" applyBorder="1" applyAlignment="1" applyProtection="1">
      <alignment vertical="center"/>
      <protection locked="0"/>
    </xf>
    <xf numFmtId="0" fontId="0" fillId="0" borderId="123" xfId="0" applyBorder="1" applyAlignment="1" applyProtection="1">
      <alignment vertical="center"/>
      <protection locked="0"/>
    </xf>
    <xf numFmtId="0" fontId="50" fillId="2" borderId="14" xfId="0" applyFont="1" applyFill="1" applyBorder="1" applyAlignment="1" applyProtection="1">
      <alignment horizontal="center" vertical="center" wrapText="1"/>
    </xf>
    <xf numFmtId="0" fontId="51" fillId="0" borderId="11" xfId="0" applyFont="1" applyBorder="1" applyAlignment="1">
      <alignment horizontal="center" vertical="center" wrapText="1"/>
    </xf>
    <xf numFmtId="0" fontId="51" fillId="0" borderId="122" xfId="0" applyFont="1" applyBorder="1" applyAlignment="1">
      <alignment horizontal="center" vertical="center" wrapText="1"/>
    </xf>
    <xf numFmtId="0" fontId="40" fillId="5" borderId="8" xfId="0" applyFont="1" applyFill="1" applyBorder="1" applyAlignment="1" applyProtection="1">
      <alignment horizontal="center" vertical="center"/>
    </xf>
    <xf numFmtId="0" fontId="15" fillId="0" borderId="8" xfId="0" applyFont="1" applyBorder="1" applyAlignment="1">
      <alignment horizontal="center" vertical="center"/>
    </xf>
    <xf numFmtId="0" fontId="40" fillId="5" borderId="0" xfId="0" applyFont="1" applyFill="1" applyBorder="1" applyAlignment="1" applyProtection="1">
      <alignment horizontal="center" vertical="center"/>
    </xf>
    <xf numFmtId="0" fontId="15" fillId="0" borderId="0" xfId="0" applyFont="1" applyBorder="1" applyAlignment="1">
      <alignment horizontal="center" vertical="center"/>
    </xf>
    <xf numFmtId="0" fontId="68" fillId="5" borderId="12" xfId="0" applyFont="1" applyFill="1" applyBorder="1" applyAlignment="1" applyProtection="1">
      <alignment horizontal="center" vertical="center"/>
      <protection locked="0"/>
    </xf>
    <xf numFmtId="0" fontId="69" fillId="0" borderId="8" xfId="0" applyFont="1" applyBorder="1" applyAlignment="1" applyProtection="1">
      <alignment horizontal="center"/>
      <protection locked="0"/>
    </xf>
    <xf numFmtId="0" fontId="69" fillId="0" borderId="44" xfId="0" applyFont="1" applyBorder="1" applyAlignment="1" applyProtection="1">
      <alignment horizontal="center"/>
      <protection locked="0"/>
    </xf>
    <xf numFmtId="0" fontId="69" fillId="0" borderId="2" xfId="0" applyFont="1" applyBorder="1" applyAlignment="1" applyProtection="1">
      <alignment horizontal="center"/>
      <protection locked="0"/>
    </xf>
    <xf numFmtId="0" fontId="69" fillId="0" borderId="0" xfId="0" applyFont="1" applyBorder="1" applyAlignment="1" applyProtection="1">
      <alignment horizontal="center"/>
      <protection locked="0"/>
    </xf>
    <xf numFmtId="0" fontId="69" fillId="0" borderId="5" xfId="0" applyFont="1" applyBorder="1" applyAlignment="1" applyProtection="1">
      <alignment horizontal="center"/>
      <protection locked="0"/>
    </xf>
    <xf numFmtId="0" fontId="6" fillId="4" borderId="0" xfId="0" applyFont="1"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5" xfId="0" applyBorder="1" applyAlignment="1">
      <alignment horizontal="left" vertical="center" wrapText="1"/>
    </xf>
    <xf numFmtId="49" fontId="49" fillId="0" borderId="0" xfId="0" applyNumberFormat="1" applyFont="1" applyBorder="1" applyAlignment="1" applyProtection="1">
      <alignment vertical="center"/>
    </xf>
    <xf numFmtId="0" fontId="15" fillId="0" borderId="0" xfId="0" applyFont="1" applyBorder="1" applyAlignment="1" applyProtection="1">
      <alignment vertical="center"/>
    </xf>
    <xf numFmtId="0" fontId="19" fillId="0" borderId="12" xfId="0" applyFont="1" applyBorder="1" applyAlignment="1" applyProtection="1">
      <alignment horizontal="right" vertical="center"/>
    </xf>
    <xf numFmtId="0" fontId="15" fillId="0" borderId="8" xfId="0" applyFont="1" applyBorder="1" applyAlignment="1" applyProtection="1">
      <alignment vertical="center"/>
    </xf>
    <xf numFmtId="181" fontId="49" fillId="0" borderId="0" xfId="0" applyNumberFormat="1" applyFont="1" applyBorder="1" applyAlignment="1" applyProtection="1">
      <alignment horizontal="left" vertical="center"/>
    </xf>
    <xf numFmtId="0" fontId="18" fillId="0" borderId="0" xfId="0" applyFont="1" applyAlignment="1" applyProtection="1">
      <alignment vertical="center"/>
    </xf>
    <xf numFmtId="49" fontId="37" fillId="0" borderId="0" xfId="0" applyNumberFormat="1" applyFont="1" applyBorder="1" applyAlignment="1" applyProtection="1">
      <alignment vertical="center"/>
    </xf>
    <xf numFmtId="0" fontId="15" fillId="0" borderId="5" xfId="0" applyFont="1" applyBorder="1" applyAlignment="1" applyProtection="1">
      <alignment vertical="center"/>
    </xf>
    <xf numFmtId="175" fontId="74" fillId="0" borderId="10" xfId="0" applyNumberFormat="1" applyFont="1" applyBorder="1" applyAlignment="1" applyProtection="1">
      <alignment horizontal="left" vertical="center"/>
    </xf>
    <xf numFmtId="0" fontId="18" fillId="0" borderId="10" xfId="0" applyFont="1" applyBorder="1" applyAlignment="1" applyProtection="1">
      <alignment horizontal="left" vertical="center"/>
    </xf>
    <xf numFmtId="0" fontId="19" fillId="0" borderId="10" xfId="0" applyFont="1" applyBorder="1" applyAlignment="1" applyProtection="1">
      <alignment horizontal="right" vertical="center"/>
    </xf>
    <xf numFmtId="0" fontId="17" fillId="0" borderId="10" xfId="0" applyFont="1" applyBorder="1" applyAlignment="1" applyProtection="1">
      <alignment vertical="center"/>
    </xf>
    <xf numFmtId="0" fontId="76" fillId="0" borderId="8" xfId="0" applyFont="1" applyBorder="1" applyAlignment="1" applyProtection="1">
      <alignment horizontal="center" vertical="center"/>
    </xf>
    <xf numFmtId="0" fontId="78" fillId="0" borderId="8" xfId="0" applyFont="1" applyBorder="1" applyAlignment="1" applyProtection="1">
      <alignment horizontal="center" vertical="center"/>
    </xf>
    <xf numFmtId="0" fontId="78" fillId="0" borderId="8" xfId="0" applyFont="1" applyBorder="1" applyAlignment="1" applyProtection="1">
      <alignment vertical="center"/>
    </xf>
    <xf numFmtId="0" fontId="53"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4" fillId="0" borderId="8" xfId="0" applyFont="1" applyBorder="1" applyAlignment="1" applyProtection="1">
      <alignment vertical="center" wrapText="1"/>
    </xf>
    <xf numFmtId="0" fontId="54" fillId="0" borderId="44" xfId="0" applyFont="1" applyBorder="1" applyAlignment="1" applyProtection="1">
      <alignment vertical="center" wrapText="1"/>
    </xf>
    <xf numFmtId="0" fontId="19" fillId="0" borderId="0" xfId="0" applyFont="1" applyBorder="1" applyAlignment="1" applyProtection="1">
      <alignment horizontal="right" vertical="center"/>
    </xf>
    <xf numFmtId="0" fontId="15" fillId="0" borderId="0" xfId="0" applyFont="1" applyBorder="1" applyAlignment="1" applyProtection="1">
      <alignment horizontal="right" vertical="center"/>
    </xf>
    <xf numFmtId="1" fontId="49" fillId="0" borderId="0" xfId="0" applyNumberFormat="1"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0" xfId="0" applyFont="1" applyBorder="1" applyAlignment="1" applyProtection="1">
      <alignment vertical="center"/>
    </xf>
    <xf numFmtId="49" fontId="62" fillId="0" borderId="0" xfId="0" applyNumberFormat="1" applyFont="1" applyBorder="1" applyAlignment="1" applyProtection="1">
      <alignment vertical="center"/>
    </xf>
    <xf numFmtId="0" fontId="45" fillId="0" borderId="0" xfId="0" applyFont="1" applyAlignment="1">
      <alignment vertical="center"/>
    </xf>
    <xf numFmtId="0" fontId="45" fillId="0" borderId="5" xfId="0" applyFont="1" applyBorder="1" applyAlignment="1">
      <alignment vertical="center"/>
    </xf>
    <xf numFmtId="0" fontId="0" fillId="0" borderId="10" xfId="0" applyBorder="1" applyAlignment="1">
      <alignment vertical="center"/>
    </xf>
    <xf numFmtId="183" fontId="37" fillId="0" borderId="0" xfId="0" applyNumberFormat="1" applyFont="1" applyBorder="1" applyAlignment="1" applyProtection="1">
      <alignment horizontal="left" vertical="center"/>
    </xf>
    <xf numFmtId="183" fontId="15" fillId="0" borderId="0" xfId="0" applyNumberFormat="1" applyFont="1" applyAlignment="1" applyProtection="1">
      <alignment horizontal="left" vertical="center"/>
    </xf>
    <xf numFmtId="0" fontId="53" fillId="0" borderId="0" xfId="0" applyFont="1" applyBorder="1" applyAlignment="1" applyProtection="1">
      <alignment horizontal="center" vertical="center"/>
    </xf>
    <xf numFmtId="0" fontId="56" fillId="0" borderId="0" xfId="0" applyFont="1" applyBorder="1" applyAlignment="1" applyProtection="1">
      <alignment horizontal="center" vertical="center"/>
    </xf>
    <xf numFmtId="0" fontId="49" fillId="0" borderId="0" xfId="0" quotePrefix="1"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70" fillId="0" borderId="8" xfId="0" applyFont="1" applyBorder="1" applyAlignment="1" applyProtection="1">
      <alignment horizontal="left" vertical="center"/>
    </xf>
    <xf numFmtId="0" fontId="34" fillId="0" borderId="8" xfId="0" applyFont="1" applyBorder="1" applyAlignment="1" applyProtection="1">
      <alignment vertical="center"/>
    </xf>
    <xf numFmtId="0" fontId="5" fillId="4" borderId="110" xfId="0" applyFont="1" applyFill="1" applyBorder="1" applyAlignment="1" applyProtection="1">
      <alignment horizontal="center" vertical="center" wrapText="1"/>
      <protection locked="0"/>
    </xf>
    <xf numFmtId="0" fontId="15" fillId="4" borderId="110" xfId="0" applyFont="1" applyFill="1" applyBorder="1" applyAlignment="1" applyProtection="1">
      <alignment horizontal="center" vertical="center" wrapText="1"/>
      <protection locked="0"/>
    </xf>
    <xf numFmtId="181" fontId="34" fillId="0" borderId="0" xfId="0" applyNumberFormat="1" applyFont="1" applyBorder="1" applyAlignment="1" applyProtection="1">
      <alignment horizontal="left" vertical="center"/>
    </xf>
    <xf numFmtId="0" fontId="15" fillId="0" borderId="0" xfId="0" applyFont="1" applyBorder="1" applyAlignment="1">
      <alignment horizontal="left" vertical="center"/>
    </xf>
    <xf numFmtId="0" fontId="49" fillId="0" borderId="10" xfId="0" applyFont="1" applyBorder="1" applyAlignment="1" applyProtection="1">
      <alignment horizontal="left" vertical="center"/>
    </xf>
    <xf numFmtId="0" fontId="49" fillId="0" borderId="0" xfId="0" applyFont="1" applyBorder="1" applyAlignment="1" applyProtection="1">
      <alignment horizontal="left" vertical="center"/>
    </xf>
    <xf numFmtId="0" fontId="37" fillId="0" borderId="0" xfId="0" applyFont="1" applyBorder="1" applyAlignment="1" applyProtection="1">
      <alignment vertical="center"/>
    </xf>
    <xf numFmtId="15" fontId="38" fillId="0" borderId="10" xfId="0" applyNumberFormat="1" applyFont="1" applyBorder="1" applyAlignment="1" applyProtection="1">
      <alignment horizontal="left" vertical="center"/>
    </xf>
    <xf numFmtId="15" fontId="15" fillId="0" borderId="27" xfId="0" applyNumberFormat="1" applyFont="1" applyBorder="1" applyAlignment="1" applyProtection="1">
      <alignment horizontal="left" vertical="center"/>
    </xf>
    <xf numFmtId="0" fontId="15" fillId="0" borderId="0" xfId="0" applyFont="1" applyAlignment="1" applyProtection="1">
      <alignment vertical="center"/>
    </xf>
    <xf numFmtId="0" fontId="37" fillId="0" borderId="8" xfId="0" applyFont="1" applyBorder="1" applyAlignment="1" applyProtection="1">
      <alignment vertical="center"/>
    </xf>
    <xf numFmtId="0" fontId="49" fillId="0" borderId="0" xfId="0" applyNumberFormat="1" applyFont="1" applyBorder="1" applyAlignment="1" applyProtection="1">
      <alignment horizontal="left" vertical="center"/>
    </xf>
    <xf numFmtId="0" fontId="15" fillId="0" borderId="0" xfId="0" applyFont="1" applyAlignment="1">
      <alignment vertical="center"/>
    </xf>
    <xf numFmtId="0" fontId="18" fillId="0" borderId="10" xfId="0" applyFont="1" applyBorder="1" applyAlignment="1" applyProtection="1">
      <alignment horizontal="right" vertical="center"/>
    </xf>
    <xf numFmtId="0" fontId="71" fillId="0" borderId="10" xfId="0" applyFont="1" applyBorder="1" applyAlignment="1" applyProtection="1">
      <alignment vertical="center"/>
    </xf>
    <xf numFmtId="0" fontId="38" fillId="0" borderId="10" xfId="0" applyFont="1" applyBorder="1" applyAlignment="1" applyProtection="1">
      <alignment vertical="center"/>
    </xf>
    <xf numFmtId="0" fontId="38" fillId="0" borderId="27" xfId="0" applyFont="1" applyBorder="1" applyAlignment="1" applyProtection="1">
      <alignment vertical="center"/>
    </xf>
    <xf numFmtId="9" fontId="5" fillId="0" borderId="2" xfId="0" applyNumberFormat="1" applyFont="1" applyFill="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2" xfId="0" applyFont="1" applyBorder="1" applyAlignment="1" applyProtection="1">
      <alignment vertical="center"/>
    </xf>
    <xf numFmtId="0" fontId="4" fillId="0" borderId="0"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0" xfId="0" applyFont="1" applyBorder="1" applyAlignment="1" applyProtection="1">
      <alignment horizontal="left" vertical="center"/>
    </xf>
    <xf numFmtId="9" fontId="4" fillId="0" borderId="2" xfId="0" applyNumberFormat="1" applyFont="1" applyFill="1" applyBorder="1" applyAlignment="1" applyProtection="1">
      <alignment vertical="center" wrapText="1"/>
    </xf>
    <xf numFmtId="0" fontId="15" fillId="0" borderId="2" xfId="0" applyFont="1" applyBorder="1" applyAlignment="1" applyProtection="1">
      <alignment vertical="center" wrapText="1"/>
    </xf>
    <xf numFmtId="49" fontId="72" fillId="0" borderId="0" xfId="13" applyNumberFormat="1" applyFont="1" applyFill="1" applyBorder="1" applyAlignment="1" applyProtection="1">
      <alignment horizontal="left" vertical="center" wrapText="1"/>
    </xf>
    <xf numFmtId="0" fontId="15" fillId="0" borderId="0" xfId="0" applyFont="1" applyAlignment="1" applyProtection="1">
      <alignment horizontal="left" vertical="center" wrapText="1"/>
    </xf>
    <xf numFmtId="168" fontId="30" fillId="0" borderId="85" xfId="0" applyNumberFormat="1" applyFont="1" applyFill="1" applyBorder="1" applyAlignment="1" applyProtection="1">
      <alignment horizontal="right" vertical="center"/>
    </xf>
    <xf numFmtId="0" fontId="30" fillId="0" borderId="85" xfId="0" applyFont="1" applyBorder="1" applyAlignment="1" applyProtection="1">
      <alignment horizontal="right" vertical="center"/>
    </xf>
    <xf numFmtId="0" fontId="17" fillId="0" borderId="85" xfId="0" applyFont="1" applyBorder="1" applyAlignment="1" applyProtection="1">
      <alignment vertical="center"/>
    </xf>
    <xf numFmtId="49" fontId="49" fillId="0" borderId="10" xfId="0" applyNumberFormat="1" applyFont="1" applyFill="1" applyBorder="1" applyAlignment="1" applyProtection="1">
      <alignment vertical="center"/>
    </xf>
    <xf numFmtId="0" fontId="15" fillId="0" borderId="10" xfId="0" applyFont="1" applyBorder="1" applyAlignment="1" applyProtection="1">
      <alignment vertical="center"/>
    </xf>
    <xf numFmtId="0" fontId="19" fillId="0" borderId="6" xfId="0" applyFont="1" applyFill="1" applyBorder="1" applyAlignment="1" applyProtection="1">
      <alignment horizontal="right" vertical="center"/>
    </xf>
    <xf numFmtId="0" fontId="15" fillId="0" borderId="28" xfId="0" applyFont="1" applyBorder="1" applyAlignment="1" applyProtection="1">
      <alignment vertical="center"/>
    </xf>
    <xf numFmtId="9" fontId="5" fillId="0" borderId="8" xfId="0" applyNumberFormat="1" applyFont="1" applyFill="1" applyBorder="1" applyAlignment="1" applyProtection="1">
      <alignment vertical="center"/>
    </xf>
    <xf numFmtId="0" fontId="5" fillId="4" borderId="109" xfId="0" applyFont="1" applyFill="1" applyBorder="1" applyAlignment="1" applyProtection="1">
      <alignment horizontal="center" vertical="center" wrapText="1"/>
      <protection locked="0"/>
    </xf>
    <xf numFmtId="168" fontId="30" fillId="0" borderId="10" xfId="0" applyNumberFormat="1" applyFont="1" applyFill="1" applyBorder="1" applyAlignment="1" applyProtection="1">
      <alignment horizontal="right" vertical="center"/>
    </xf>
    <xf numFmtId="0" fontId="30" fillId="0" borderId="10" xfId="0" applyFont="1" applyBorder="1" applyAlignment="1" applyProtection="1">
      <alignment horizontal="right" vertical="center"/>
    </xf>
    <xf numFmtId="0" fontId="18" fillId="0" borderId="142" xfId="0" applyFont="1" applyBorder="1" applyAlignment="1" applyProtection="1">
      <alignment horizontal="justify" vertical="top" wrapText="1"/>
    </xf>
    <xf numFmtId="0" fontId="0" fillId="0" borderId="143" xfId="0" applyBorder="1" applyAlignment="1"/>
    <xf numFmtId="3" fontId="6" fillId="0" borderId="0" xfId="14"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0" fontId="7" fillId="0" borderId="0" xfId="0" applyFont="1" applyBorder="1" applyAlignment="1" applyProtection="1">
      <alignment horizontal="right" vertical="center"/>
    </xf>
    <xf numFmtId="0" fontId="20" fillId="0" borderId="0" xfId="0" applyFont="1" applyAlignment="1" applyProtection="1">
      <alignment horizontal="right" vertical="center"/>
    </xf>
    <xf numFmtId="0" fontId="4" fillId="0" borderId="33" xfId="0" applyFont="1" applyBorder="1" applyAlignment="1" applyProtection="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83" fillId="0" borderId="0" xfId="0" applyFont="1" applyAlignment="1">
      <alignment horizontal="right"/>
    </xf>
    <xf numFmtId="184" fontId="1" fillId="0" borderId="0" xfId="0" applyNumberFormat="1" applyFont="1" applyAlignment="1">
      <alignment horizontal="center"/>
    </xf>
    <xf numFmtId="184" fontId="35" fillId="0" borderId="0" xfId="0" applyNumberFormat="1" applyFont="1" applyAlignment="1">
      <alignment horizontal="center"/>
    </xf>
    <xf numFmtId="0" fontId="1" fillId="0" borderId="112" xfId="0" applyFont="1" applyBorder="1" applyAlignment="1">
      <alignment horizontal="center"/>
    </xf>
    <xf numFmtId="0" fontId="1" fillId="0" borderId="133" xfId="0" applyFont="1" applyBorder="1" applyAlignment="1">
      <alignment horizontal="center"/>
    </xf>
    <xf numFmtId="0" fontId="1" fillId="0" borderId="21" xfId="0" applyFont="1" applyBorder="1" applyAlignment="1">
      <alignment horizontal="center"/>
    </xf>
    <xf numFmtId="0" fontId="0" fillId="0" borderId="75" xfId="0" applyBorder="1" applyAlignment="1"/>
    <xf numFmtId="0" fontId="1" fillId="0" borderId="75" xfId="0" applyFont="1" applyBorder="1" applyAlignment="1">
      <alignment horizontal="center"/>
    </xf>
    <xf numFmtId="0" fontId="1" fillId="0" borderId="163" xfId="0" applyFont="1" applyBorder="1" applyAlignment="1">
      <alignment horizontal="center"/>
    </xf>
    <xf numFmtId="0" fontId="1" fillId="0" borderId="165" xfId="0" quotePrefix="1" applyFont="1" applyBorder="1" applyAlignment="1">
      <alignment horizontal="center"/>
    </xf>
    <xf numFmtId="0" fontId="7" fillId="0" borderId="173" xfId="0" applyFont="1" applyBorder="1" applyAlignment="1">
      <alignment horizontal="center"/>
    </xf>
    <xf numFmtId="0" fontId="7" fillId="0" borderId="74" xfId="0" applyFont="1" applyBorder="1" applyAlignment="1">
      <alignment horizontal="center"/>
    </xf>
    <xf numFmtId="0" fontId="7" fillId="0" borderId="23" xfId="0" applyFont="1" applyBorder="1" applyAlignment="1">
      <alignment horizontal="center"/>
    </xf>
    <xf numFmtId="0" fontId="0" fillId="0" borderId="74" xfId="0" applyBorder="1" applyAlignment="1"/>
    <xf numFmtId="174" fontId="7" fillId="0" borderId="186" xfId="0" applyNumberFormat="1" applyFont="1" applyBorder="1" applyAlignment="1">
      <alignment horizontal="center"/>
    </xf>
    <xf numFmtId="0" fontId="7" fillId="0" borderId="185" xfId="0" applyFont="1" applyBorder="1" applyAlignment="1">
      <alignment horizontal="center"/>
    </xf>
    <xf numFmtId="0" fontId="7" fillId="0" borderId="102" xfId="0" applyFont="1" applyBorder="1" applyAlignment="1">
      <alignment horizontal="center"/>
    </xf>
    <xf numFmtId="0" fontId="1" fillId="0" borderId="185" xfId="0" applyFont="1" applyBorder="1" applyAlignment="1">
      <alignment horizontal="center"/>
    </xf>
    <xf numFmtId="0" fontId="1" fillId="0" borderId="102" xfId="0" applyFont="1" applyBorder="1" applyAlignment="1">
      <alignment horizontal="center"/>
    </xf>
    <xf numFmtId="0" fontId="7" fillId="0" borderId="56" xfId="0" applyFont="1" applyBorder="1" applyAlignment="1">
      <alignment horizontal="right" vertical="center"/>
    </xf>
    <xf numFmtId="0" fontId="7" fillId="0" borderId="45" xfId="0" applyFont="1" applyBorder="1" applyAlignment="1">
      <alignment horizontal="right" vertical="center"/>
    </xf>
    <xf numFmtId="0" fontId="7" fillId="0" borderId="69" xfId="0" applyFont="1" applyBorder="1" applyAlignment="1">
      <alignment horizontal="right" vertical="center"/>
    </xf>
    <xf numFmtId="0" fontId="19" fillId="0" borderId="12" xfId="0" applyFont="1" applyBorder="1" applyAlignment="1">
      <alignment horizontal="right" vertical="center"/>
    </xf>
    <xf numFmtId="0" fontId="19" fillId="0" borderId="8" xfId="0" applyFont="1" applyBorder="1" applyAlignment="1">
      <alignment horizontal="right" vertical="center"/>
    </xf>
    <xf numFmtId="0" fontId="19" fillId="0" borderId="28"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59" xfId="0" applyFont="1" applyBorder="1" applyAlignment="1">
      <alignment horizontal="right" vertical="center"/>
    </xf>
    <xf numFmtId="0" fontId="22" fillId="4" borderId="58" xfId="0" applyFont="1" applyFill="1" applyBorder="1" applyAlignment="1" applyProtection="1">
      <alignment vertical="center"/>
      <protection locked="0"/>
    </xf>
    <xf numFmtId="0" fontId="22" fillId="4" borderId="64" xfId="0" applyFont="1" applyFill="1" applyBorder="1" applyAlignment="1" applyProtection="1">
      <alignment vertical="center"/>
      <protection locked="0"/>
    </xf>
    <xf numFmtId="0" fontId="22" fillId="4" borderId="71" xfId="0" applyFont="1" applyFill="1" applyBorder="1" applyAlignment="1" applyProtection="1">
      <alignment vertical="center"/>
      <protection locked="0"/>
    </xf>
    <xf numFmtId="0" fontId="22" fillId="4" borderId="150" xfId="0" applyFont="1" applyFill="1" applyBorder="1" applyAlignment="1" applyProtection="1">
      <alignment vertical="center"/>
      <protection locked="0"/>
    </xf>
    <xf numFmtId="0" fontId="22" fillId="4" borderId="148" xfId="0" applyFont="1" applyFill="1" applyBorder="1" applyAlignment="1" applyProtection="1">
      <alignment vertical="center"/>
      <protection locked="0"/>
    </xf>
    <xf numFmtId="0" fontId="22" fillId="4" borderId="149" xfId="0" applyFont="1" applyFill="1" applyBorder="1" applyAlignment="1" applyProtection="1">
      <alignment vertical="center"/>
      <protection locked="0"/>
    </xf>
    <xf numFmtId="0" fontId="15" fillId="0" borderId="23" xfId="0" applyFont="1" applyBorder="1" applyAlignment="1">
      <alignment vertical="center"/>
    </xf>
    <xf numFmtId="0" fontId="15" fillId="0" borderId="74" xfId="0" applyFont="1" applyBorder="1" applyAlignment="1">
      <alignment vertical="center"/>
    </xf>
    <xf numFmtId="0" fontId="22" fillId="4" borderId="68" xfId="0" applyFont="1" applyFill="1" applyBorder="1" applyAlignment="1" applyProtection="1">
      <alignment vertical="center"/>
      <protection locked="0"/>
    </xf>
    <xf numFmtId="0" fontId="22" fillId="4" borderId="146" xfId="0" applyFont="1" applyFill="1" applyBorder="1" applyAlignment="1" applyProtection="1">
      <alignment vertical="center"/>
      <protection locked="0"/>
    </xf>
    <xf numFmtId="0" fontId="22" fillId="4" borderId="147" xfId="0" applyFont="1" applyFill="1" applyBorder="1" applyAlignment="1" applyProtection="1">
      <alignment vertical="center"/>
      <protection locked="0"/>
    </xf>
    <xf numFmtId="0" fontId="22" fillId="4" borderId="54" xfId="0" applyFont="1" applyFill="1" applyBorder="1" applyAlignment="1" applyProtection="1">
      <alignment vertical="center"/>
      <protection locked="0"/>
    </xf>
    <xf numFmtId="0" fontId="15" fillId="0" borderId="65" xfId="0" applyFont="1" applyBorder="1" applyAlignment="1">
      <alignment vertical="center"/>
    </xf>
    <xf numFmtId="0" fontId="15" fillId="0" borderId="32" xfId="0" applyFont="1" applyBorder="1" applyAlignment="1">
      <alignment vertical="center"/>
    </xf>
    <xf numFmtId="0" fontId="22" fillId="4" borderId="144" xfId="0" applyFont="1" applyFill="1" applyBorder="1" applyAlignment="1" applyProtection="1">
      <alignment vertical="center"/>
      <protection locked="0"/>
    </xf>
    <xf numFmtId="0" fontId="22" fillId="4" borderId="145" xfId="0" applyFont="1" applyFill="1" applyBorder="1" applyAlignment="1" applyProtection="1">
      <alignment vertical="center"/>
      <protection locked="0"/>
    </xf>
    <xf numFmtId="0" fontId="17" fillId="0" borderId="2" xfId="0" applyFont="1" applyBorder="1" applyAlignment="1">
      <alignment horizontal="right" vertical="center"/>
    </xf>
    <xf numFmtId="0" fontId="17" fillId="0" borderId="0" xfId="0" applyFont="1" applyBorder="1" applyAlignment="1">
      <alignment horizontal="right" vertical="center"/>
    </xf>
    <xf numFmtId="0" fontId="19" fillId="0" borderId="0" xfId="0" applyFont="1" applyBorder="1" applyAlignment="1">
      <alignment horizontal="right" vertical="center"/>
    </xf>
    <xf numFmtId="14" fontId="18" fillId="4" borderId="23" xfId="0" applyNumberFormat="1" applyFont="1" applyFill="1" applyBorder="1" applyAlignment="1" applyProtection="1">
      <alignment vertical="center"/>
      <protection locked="0"/>
    </xf>
    <xf numFmtId="14" fontId="18" fillId="4" borderId="32" xfId="0" applyNumberFormat="1" applyFont="1" applyFill="1" applyBorder="1" applyAlignment="1" applyProtection="1">
      <alignment vertical="center"/>
      <protection locked="0"/>
    </xf>
    <xf numFmtId="14" fontId="18" fillId="4" borderId="31" xfId="0" applyNumberFormat="1" applyFont="1" applyFill="1" applyBorder="1" applyAlignment="1" applyProtection="1">
      <alignment vertical="center"/>
      <protection locked="0"/>
    </xf>
    <xf numFmtId="0" fontId="25" fillId="0" borderId="9" xfId="0" applyFont="1" applyBorder="1" applyAlignment="1">
      <alignment horizontal="left" vertical="center" wrapText="1"/>
    </xf>
    <xf numFmtId="0" fontId="10" fillId="0" borderId="10" xfId="0" applyFont="1" applyBorder="1" applyAlignment="1">
      <alignment horizontal="left" vertical="center" wrapText="1"/>
    </xf>
    <xf numFmtId="0" fontId="15" fillId="0" borderId="23" xfId="0" applyFont="1" applyBorder="1" applyAlignment="1">
      <alignment vertical="center" wrapText="1"/>
    </xf>
    <xf numFmtId="0" fontId="15" fillId="0" borderId="32" xfId="0" applyFont="1" applyBorder="1" applyAlignment="1">
      <alignment vertical="center" wrapText="1"/>
    </xf>
    <xf numFmtId="0" fontId="15" fillId="0" borderId="74"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2" xfId="0" applyBorder="1" applyAlignment="1">
      <alignment horizontal="left" vertical="top" wrapText="1"/>
    </xf>
    <xf numFmtId="0" fontId="0" fillId="0" borderId="133" xfId="0" applyBorder="1" applyAlignment="1">
      <alignment horizontal="left" vertical="top" wrapText="1"/>
    </xf>
    <xf numFmtId="49" fontId="1" fillId="0" borderId="110" xfId="0" applyNumberFormat="1" applyFont="1" applyBorder="1" applyAlignment="1"/>
    <xf numFmtId="0" fontId="0" fillId="0" borderId="110" xfId="0" applyBorder="1" applyAlignment="1"/>
    <xf numFmtId="0" fontId="0" fillId="0" borderId="151"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89" fillId="0" borderId="2" xfId="0" applyFont="1" applyBorder="1" applyAlignment="1">
      <alignment horizontal="center" textRotation="180"/>
    </xf>
    <xf numFmtId="0" fontId="89" fillId="0" borderId="73" xfId="0" applyFont="1" applyBorder="1" applyAlignment="1">
      <alignment horizontal="center" textRotation="180"/>
    </xf>
    <xf numFmtId="0" fontId="7" fillId="0" borderId="4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xf numFmtId="0" fontId="15" fillId="0" borderId="13" xfId="0" applyFont="1" applyBorder="1" applyAlignment="1"/>
    <xf numFmtId="0" fontId="7" fillId="0" borderId="23" xfId="0" applyFont="1" applyBorder="1" applyAlignment="1">
      <alignment horizontal="center" vertical="center"/>
    </xf>
    <xf numFmtId="0" fontId="7" fillId="0" borderId="32" xfId="0" applyFont="1" applyBorder="1" applyAlignment="1">
      <alignment horizontal="center" vertical="center"/>
    </xf>
    <xf numFmtId="0" fontId="7" fillId="0" borderId="74" xfId="0" applyFont="1" applyBorder="1" applyAlignment="1">
      <alignment horizontal="center" vertical="center"/>
    </xf>
    <xf numFmtId="0" fontId="1" fillId="0" borderId="0" xfId="0" applyFont="1" applyFill="1" applyBorder="1" applyAlignment="1">
      <alignment horizontal="left"/>
    </xf>
    <xf numFmtId="0" fontId="1" fillId="0" borderId="3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Normal_Typing, Duplicating, &amp; Printing" xfId="16"/>
    <cellStyle name="Percent" xfId="17" builtinId="5"/>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sp macro="" textlink="">
      <xdr:nvSpPr>
        <xdr:cNvPr id="3095" name="AutoShape 23"/>
        <xdr:cNvSpPr>
          <a:spLocks/>
        </xdr:cNvSpPr>
      </xdr:nvSpPr>
      <xdr:spPr bwMode="auto">
        <a:xfrm>
          <a:off x="0" y="14068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43</xdr:row>
      <xdr:rowOff>647700</xdr:rowOff>
    </xdr:from>
    <xdr:to>
      <xdr:col>0</xdr:col>
      <xdr:colOff>0</xdr:colOff>
      <xdr:row>49</xdr:row>
      <xdr:rowOff>0</xdr:rowOff>
    </xdr:to>
    <xdr:sp macro="" textlink="">
      <xdr:nvSpPr>
        <xdr:cNvPr id="3099" name="AutoShape 27"/>
        <xdr:cNvSpPr>
          <a:spLocks/>
        </xdr:cNvSpPr>
      </xdr:nvSpPr>
      <xdr:spPr bwMode="auto">
        <a:xfrm>
          <a:off x="0" y="14820900"/>
          <a:ext cx="0" cy="23907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102" name="AutoShape 30"/>
        <xdr:cNvSpPr>
          <a:spLocks/>
        </xdr:cNvSpPr>
      </xdr:nvSpPr>
      <xdr:spPr bwMode="auto">
        <a:xfrm>
          <a:off x="0" y="172116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31</xdr:row>
      <xdr:rowOff>28575</xdr:rowOff>
    </xdr:from>
    <xdr:to>
      <xdr:col>0</xdr:col>
      <xdr:colOff>0</xdr:colOff>
      <xdr:row>38</xdr:row>
      <xdr:rowOff>0</xdr:rowOff>
    </xdr:to>
    <xdr:sp macro="" textlink="">
      <xdr:nvSpPr>
        <xdr:cNvPr id="3104" name="AutoShape 32"/>
        <xdr:cNvSpPr>
          <a:spLocks/>
        </xdr:cNvSpPr>
      </xdr:nvSpPr>
      <xdr:spPr bwMode="auto">
        <a:xfrm>
          <a:off x="0" y="93440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42</xdr:row>
      <xdr:rowOff>0</xdr:rowOff>
    </xdr:from>
    <xdr:to>
      <xdr:col>0</xdr:col>
      <xdr:colOff>0</xdr:colOff>
      <xdr:row>42</xdr:row>
      <xdr:rowOff>0</xdr:rowOff>
    </xdr:to>
    <xdr:sp macro="" textlink="">
      <xdr:nvSpPr>
        <xdr:cNvPr id="3105" name="AutoShape 33"/>
        <xdr:cNvSpPr>
          <a:spLocks/>
        </xdr:cNvSpPr>
      </xdr:nvSpPr>
      <xdr:spPr bwMode="auto">
        <a:xfrm>
          <a:off x="0" y="14068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108" name="AutoShape 36"/>
        <xdr:cNvSpPr>
          <a:spLocks/>
        </xdr:cNvSpPr>
      </xdr:nvSpPr>
      <xdr:spPr bwMode="auto">
        <a:xfrm>
          <a:off x="0" y="172116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628650</xdr:colOff>
      <xdr:row>1</xdr:row>
      <xdr:rowOff>114300</xdr:rowOff>
    </xdr:from>
    <xdr:to>
      <xdr:col>3</xdr:col>
      <xdr:colOff>361950</xdr:colOff>
      <xdr:row>2</xdr:row>
      <xdr:rowOff>95250</xdr:rowOff>
    </xdr:to>
    <xdr:pic>
      <xdr:nvPicPr>
        <xdr:cNvPr id="3191" name="Picture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723900"/>
          <a:ext cx="28384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34</xdr:row>
      <xdr:rowOff>28575</xdr:rowOff>
    </xdr:from>
    <xdr:to>
      <xdr:col>15</xdr:col>
      <xdr:colOff>190500</xdr:colOff>
      <xdr:row>35</xdr:row>
      <xdr:rowOff>152400</xdr:rowOff>
    </xdr:to>
    <xdr:sp macro="" textlink="">
      <xdr:nvSpPr>
        <xdr:cNvPr id="1030" name="AutoShape 6"/>
        <xdr:cNvSpPr>
          <a:spLocks/>
        </xdr:cNvSpPr>
      </xdr:nvSpPr>
      <xdr:spPr bwMode="auto">
        <a:xfrm>
          <a:off x="9610725" y="7324725"/>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28</xdr:row>
      <xdr:rowOff>28575</xdr:rowOff>
    </xdr:from>
    <xdr:to>
      <xdr:col>15</xdr:col>
      <xdr:colOff>190500</xdr:colOff>
      <xdr:row>29</xdr:row>
      <xdr:rowOff>152400</xdr:rowOff>
    </xdr:to>
    <xdr:sp macro="" textlink="">
      <xdr:nvSpPr>
        <xdr:cNvPr id="1031" name="AutoShape 7"/>
        <xdr:cNvSpPr>
          <a:spLocks/>
        </xdr:cNvSpPr>
      </xdr:nvSpPr>
      <xdr:spPr bwMode="auto">
        <a:xfrm>
          <a:off x="9610725" y="62388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50</xdr:row>
      <xdr:rowOff>28575</xdr:rowOff>
    </xdr:from>
    <xdr:to>
      <xdr:col>15</xdr:col>
      <xdr:colOff>190500</xdr:colOff>
      <xdr:row>51</xdr:row>
      <xdr:rowOff>152400</xdr:rowOff>
    </xdr:to>
    <xdr:sp macro="" textlink="">
      <xdr:nvSpPr>
        <xdr:cNvPr id="1032" name="AutoShape 8"/>
        <xdr:cNvSpPr>
          <a:spLocks/>
        </xdr:cNvSpPr>
      </xdr:nvSpPr>
      <xdr:spPr bwMode="auto">
        <a:xfrm>
          <a:off x="9610725" y="110775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53</xdr:row>
      <xdr:rowOff>28575</xdr:rowOff>
    </xdr:from>
    <xdr:to>
      <xdr:col>15</xdr:col>
      <xdr:colOff>190500</xdr:colOff>
      <xdr:row>54</xdr:row>
      <xdr:rowOff>152400</xdr:rowOff>
    </xdr:to>
    <xdr:sp macro="" textlink="">
      <xdr:nvSpPr>
        <xdr:cNvPr id="1033" name="AutoShape 9"/>
        <xdr:cNvSpPr>
          <a:spLocks/>
        </xdr:cNvSpPr>
      </xdr:nvSpPr>
      <xdr:spPr bwMode="auto">
        <a:xfrm>
          <a:off x="9610725" y="116871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43</xdr:row>
      <xdr:rowOff>0</xdr:rowOff>
    </xdr:from>
    <xdr:to>
      <xdr:col>15</xdr:col>
      <xdr:colOff>209550</xdr:colOff>
      <xdr:row>44</xdr:row>
      <xdr:rowOff>238125</xdr:rowOff>
    </xdr:to>
    <xdr:sp macro="" textlink="">
      <xdr:nvSpPr>
        <xdr:cNvPr id="1037" name="AutoShape 13"/>
        <xdr:cNvSpPr>
          <a:spLocks/>
        </xdr:cNvSpPr>
      </xdr:nvSpPr>
      <xdr:spPr bwMode="auto">
        <a:xfrm>
          <a:off x="9639300" y="9105900"/>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25</xdr:row>
      <xdr:rowOff>28575</xdr:rowOff>
    </xdr:from>
    <xdr:to>
      <xdr:col>16</xdr:col>
      <xdr:colOff>0</xdr:colOff>
      <xdr:row>26</xdr:row>
      <xdr:rowOff>152400</xdr:rowOff>
    </xdr:to>
    <xdr:sp macro="" textlink="">
      <xdr:nvSpPr>
        <xdr:cNvPr id="1072" name="AutoShape 48"/>
        <xdr:cNvSpPr>
          <a:spLocks/>
        </xdr:cNvSpPr>
      </xdr:nvSpPr>
      <xdr:spPr bwMode="auto">
        <a:xfrm>
          <a:off x="9639300" y="5610225"/>
          <a:ext cx="466725" cy="4000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31</xdr:row>
      <xdr:rowOff>28575</xdr:rowOff>
    </xdr:from>
    <xdr:to>
      <xdr:col>15</xdr:col>
      <xdr:colOff>190500</xdr:colOff>
      <xdr:row>32</xdr:row>
      <xdr:rowOff>180975</xdr:rowOff>
    </xdr:to>
    <xdr:sp macro="" textlink="">
      <xdr:nvSpPr>
        <xdr:cNvPr id="1085" name="AutoShape 61"/>
        <xdr:cNvSpPr>
          <a:spLocks/>
        </xdr:cNvSpPr>
      </xdr:nvSpPr>
      <xdr:spPr bwMode="auto">
        <a:xfrm>
          <a:off x="9610725" y="67722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28575</xdr:rowOff>
    </xdr:from>
    <xdr:to>
      <xdr:col>15</xdr:col>
      <xdr:colOff>190500</xdr:colOff>
      <xdr:row>42</xdr:row>
      <xdr:rowOff>0</xdr:rowOff>
    </xdr:to>
    <xdr:sp macro="" textlink="">
      <xdr:nvSpPr>
        <xdr:cNvPr id="1086" name="AutoShape 62"/>
        <xdr:cNvSpPr>
          <a:spLocks/>
        </xdr:cNvSpPr>
      </xdr:nvSpPr>
      <xdr:spPr bwMode="auto">
        <a:xfrm>
          <a:off x="9610725" y="8458200"/>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37</xdr:row>
      <xdr:rowOff>28575</xdr:rowOff>
    </xdr:from>
    <xdr:to>
      <xdr:col>15</xdr:col>
      <xdr:colOff>190500</xdr:colOff>
      <xdr:row>38</xdr:row>
      <xdr:rowOff>238125</xdr:rowOff>
    </xdr:to>
    <xdr:sp macro="" textlink="">
      <xdr:nvSpPr>
        <xdr:cNvPr id="1087" name="AutoShape 63"/>
        <xdr:cNvSpPr>
          <a:spLocks/>
        </xdr:cNvSpPr>
      </xdr:nvSpPr>
      <xdr:spPr bwMode="auto">
        <a:xfrm>
          <a:off x="9591675" y="7858125"/>
          <a:ext cx="209550" cy="409575"/>
        </a:xfrm>
        <a:prstGeom prst="rightBrace">
          <a:avLst>
            <a:gd name="adj1" fmla="val 162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46</xdr:row>
      <xdr:rowOff>28575</xdr:rowOff>
    </xdr:from>
    <xdr:to>
      <xdr:col>15</xdr:col>
      <xdr:colOff>190500</xdr:colOff>
      <xdr:row>47</xdr:row>
      <xdr:rowOff>219075</xdr:rowOff>
    </xdr:to>
    <xdr:sp macro="" textlink="">
      <xdr:nvSpPr>
        <xdr:cNvPr id="1088" name="AutoShape 64"/>
        <xdr:cNvSpPr>
          <a:spLocks/>
        </xdr:cNvSpPr>
      </xdr:nvSpPr>
      <xdr:spPr bwMode="auto">
        <a:xfrm>
          <a:off x="9610725" y="987742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56</xdr:row>
      <xdr:rowOff>28575</xdr:rowOff>
    </xdr:from>
    <xdr:to>
      <xdr:col>15</xdr:col>
      <xdr:colOff>190500</xdr:colOff>
      <xdr:row>57</xdr:row>
      <xdr:rowOff>152400</xdr:rowOff>
    </xdr:to>
    <xdr:sp macro="" textlink="">
      <xdr:nvSpPr>
        <xdr:cNvPr id="1089" name="AutoShape 65"/>
        <xdr:cNvSpPr>
          <a:spLocks/>
        </xdr:cNvSpPr>
      </xdr:nvSpPr>
      <xdr:spPr bwMode="auto">
        <a:xfrm>
          <a:off x="9610725" y="122777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59</xdr:row>
      <xdr:rowOff>28575</xdr:rowOff>
    </xdr:from>
    <xdr:to>
      <xdr:col>15</xdr:col>
      <xdr:colOff>190500</xdr:colOff>
      <xdr:row>61</xdr:row>
      <xdr:rowOff>0</xdr:rowOff>
    </xdr:to>
    <xdr:sp macro="" textlink="">
      <xdr:nvSpPr>
        <xdr:cNvPr id="1090" name="AutoShape 66"/>
        <xdr:cNvSpPr>
          <a:spLocks/>
        </xdr:cNvSpPr>
      </xdr:nvSpPr>
      <xdr:spPr bwMode="auto">
        <a:xfrm>
          <a:off x="9610725" y="12858750"/>
          <a:ext cx="190500" cy="438150"/>
        </a:xfrm>
        <a:prstGeom prst="righ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561975</xdr:colOff>
      <xdr:row>0</xdr:row>
      <xdr:rowOff>200025</xdr:rowOff>
    </xdr:from>
    <xdr:to>
      <xdr:col>2</xdr:col>
      <xdr:colOff>466725</xdr:colOff>
      <xdr:row>1</xdr:row>
      <xdr:rowOff>438150</xdr:rowOff>
    </xdr:to>
    <xdr:pic>
      <xdr:nvPicPr>
        <xdr:cNvPr id="1111" name="Picture 8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200025"/>
          <a:ext cx="2524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5" name="Line 5"/>
        <xdr:cNvSpPr>
          <a:spLocks noChangeShapeType="1"/>
        </xdr:cNvSpPr>
      </xdr:nvSpPr>
      <xdr:spPr bwMode="auto">
        <a:xfrm>
          <a:off x="6705600" y="1428750"/>
          <a:ext cx="847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4"/>
  <sheetViews>
    <sheetView topLeftCell="A56" zoomScaleNormal="100" workbookViewId="0">
      <selection activeCell="C64" sqref="C64"/>
    </sheetView>
  </sheetViews>
  <sheetFormatPr defaultRowHeight="15" x14ac:dyDescent="0.2"/>
  <cols>
    <col min="1" max="1" width="5.44140625" customWidth="1"/>
    <col min="2" max="2" width="70" customWidth="1"/>
  </cols>
  <sheetData>
    <row r="1" spans="1:2" ht="47.25" x14ac:dyDescent="0.2">
      <c r="B1" s="107" t="s">
        <v>168</v>
      </c>
    </row>
    <row r="3" spans="1:2" ht="15.75" x14ac:dyDescent="0.2">
      <c r="A3" s="108"/>
      <c r="B3" s="107" t="s">
        <v>169</v>
      </c>
    </row>
    <row r="4" spans="1:2" x14ac:dyDescent="0.2">
      <c r="A4" s="108"/>
      <c r="B4" s="108"/>
    </row>
    <row r="5" spans="1:2" x14ac:dyDescent="0.2">
      <c r="A5" s="108"/>
      <c r="B5" s="109" t="s">
        <v>170</v>
      </c>
    </row>
    <row r="6" spans="1:2" x14ac:dyDescent="0.2">
      <c r="A6" s="108"/>
      <c r="B6" s="109"/>
    </row>
    <row r="7" spans="1:2" ht="38.25" x14ac:dyDescent="0.2">
      <c r="A7" s="110">
        <v>1</v>
      </c>
      <c r="B7" s="111" t="s">
        <v>252</v>
      </c>
    </row>
    <row r="8" spans="1:2" x14ac:dyDescent="0.2">
      <c r="A8" s="110"/>
    </row>
    <row r="9" spans="1:2" ht="63.75" x14ac:dyDescent="0.2">
      <c r="A9" s="110">
        <f>A7+1</f>
        <v>2</v>
      </c>
      <c r="B9" s="112" t="s">
        <v>205</v>
      </c>
    </row>
    <row r="10" spans="1:2" x14ac:dyDescent="0.2">
      <c r="A10" s="110"/>
      <c r="B10" s="112"/>
    </row>
    <row r="11" spans="1:2" ht="25.5" x14ac:dyDescent="0.2">
      <c r="A11" s="110">
        <f>A9+1</f>
        <v>3</v>
      </c>
      <c r="B11" s="111" t="s">
        <v>253</v>
      </c>
    </row>
    <row r="12" spans="1:2" x14ac:dyDescent="0.2">
      <c r="A12" s="110"/>
      <c r="B12" s="112"/>
    </row>
    <row r="13" spans="1:2" ht="25.5" x14ac:dyDescent="0.2">
      <c r="A13" s="110">
        <f>A11+1</f>
        <v>4</v>
      </c>
      <c r="B13" s="111" t="s">
        <v>254</v>
      </c>
    </row>
    <row r="14" spans="1:2" x14ac:dyDescent="0.2">
      <c r="A14" s="110"/>
      <c r="B14" s="111"/>
    </row>
    <row r="15" spans="1:2" ht="25.5" x14ac:dyDescent="0.2">
      <c r="A15" s="110">
        <f>A13+1</f>
        <v>5</v>
      </c>
      <c r="B15" s="111" t="s">
        <v>255</v>
      </c>
    </row>
    <row r="16" spans="1:2" x14ac:dyDescent="0.2">
      <c r="A16" s="110"/>
      <c r="B16" s="111"/>
    </row>
    <row r="17" spans="1:2" ht="25.5" x14ac:dyDescent="0.2">
      <c r="A17" s="110">
        <f>A15+1</f>
        <v>6</v>
      </c>
      <c r="B17" s="112" t="s">
        <v>256</v>
      </c>
    </row>
    <row r="18" spans="1:2" x14ac:dyDescent="0.2">
      <c r="A18" s="110"/>
      <c r="B18" s="112"/>
    </row>
    <row r="19" spans="1:2" ht="25.5" x14ac:dyDescent="0.2">
      <c r="A19" s="110">
        <f>A17+1</f>
        <v>7</v>
      </c>
      <c r="B19" s="111" t="s">
        <v>257</v>
      </c>
    </row>
    <row r="20" spans="1:2" x14ac:dyDescent="0.2">
      <c r="A20" s="110"/>
      <c r="B20" s="108"/>
    </row>
    <row r="21" spans="1:2" ht="51" x14ac:dyDescent="0.2">
      <c r="A21" s="110">
        <f>A19+1</f>
        <v>8</v>
      </c>
      <c r="B21" s="111" t="s">
        <v>258</v>
      </c>
    </row>
    <row r="22" spans="1:2" x14ac:dyDescent="0.2">
      <c r="A22" s="110"/>
      <c r="B22" s="111"/>
    </row>
    <row r="23" spans="1:2" ht="38.25" x14ac:dyDescent="0.2">
      <c r="A23" s="110">
        <f>A21+1</f>
        <v>9</v>
      </c>
      <c r="B23" s="111" t="s">
        <v>171</v>
      </c>
    </row>
    <row r="24" spans="1:2" x14ac:dyDescent="0.2">
      <c r="A24" s="110"/>
      <c r="B24" s="111"/>
    </row>
    <row r="25" spans="1:2" ht="25.5" x14ac:dyDescent="0.2">
      <c r="A25" s="110">
        <f>A23+1</f>
        <v>10</v>
      </c>
      <c r="B25" s="113" t="s">
        <v>259</v>
      </c>
    </row>
    <row r="26" spans="1:2" x14ac:dyDescent="0.2">
      <c r="A26" s="110"/>
      <c r="B26" s="113"/>
    </row>
    <row r="27" spans="1:2" ht="38.25" x14ac:dyDescent="0.2">
      <c r="A27" s="110">
        <f>A25+1</f>
        <v>11</v>
      </c>
      <c r="B27" s="113" t="s">
        <v>260</v>
      </c>
    </row>
    <row r="28" spans="1:2" x14ac:dyDescent="0.2">
      <c r="A28" s="110"/>
      <c r="B28" s="113"/>
    </row>
    <row r="29" spans="1:2" ht="25.5" x14ac:dyDescent="0.2">
      <c r="A29" s="110">
        <f>A27+1</f>
        <v>12</v>
      </c>
      <c r="B29" s="111" t="s">
        <v>261</v>
      </c>
    </row>
    <row r="30" spans="1:2" x14ac:dyDescent="0.2">
      <c r="A30" s="110"/>
      <c r="B30" s="111"/>
    </row>
    <row r="31" spans="1:2" ht="25.5" x14ac:dyDescent="0.2">
      <c r="A31" s="110">
        <f>A29+1</f>
        <v>13</v>
      </c>
      <c r="B31" s="108" t="s">
        <v>172</v>
      </c>
    </row>
    <row r="32" spans="1:2" x14ac:dyDescent="0.2">
      <c r="A32" s="110"/>
      <c r="B32" s="108"/>
    </row>
    <row r="33" spans="1:2" ht="25.5" x14ac:dyDescent="0.2">
      <c r="A33" s="110">
        <f>A31+1</f>
        <v>14</v>
      </c>
      <c r="B33" s="108" t="s">
        <v>173</v>
      </c>
    </row>
    <row r="34" spans="1:2" x14ac:dyDescent="0.2">
      <c r="A34" s="110"/>
      <c r="B34" s="108"/>
    </row>
    <row r="35" spans="1:2" ht="38.25" x14ac:dyDescent="0.2">
      <c r="A35" s="110">
        <f>A33+1</f>
        <v>15</v>
      </c>
      <c r="B35" s="113" t="s">
        <v>262</v>
      </c>
    </row>
    <row r="36" spans="1:2" x14ac:dyDescent="0.2">
      <c r="A36" s="110"/>
      <c r="B36" s="108"/>
    </row>
    <row r="37" spans="1:2" x14ac:dyDescent="0.2">
      <c r="A37" s="110">
        <f>A35+1</f>
        <v>16</v>
      </c>
      <c r="B37" s="111" t="s">
        <v>263</v>
      </c>
    </row>
    <row r="38" spans="1:2" x14ac:dyDescent="0.2">
      <c r="A38" s="110"/>
    </row>
    <row r="39" spans="1:2" x14ac:dyDescent="0.2">
      <c r="A39" s="110">
        <v>17</v>
      </c>
      <c r="B39" s="123" t="s">
        <v>264</v>
      </c>
    </row>
    <row r="40" spans="1:2" x14ac:dyDescent="0.2">
      <c r="A40" s="110"/>
      <c r="B40" s="108"/>
    </row>
    <row r="41" spans="1:2" x14ac:dyDescent="0.2">
      <c r="A41" s="110"/>
      <c r="B41" s="109" t="s">
        <v>174</v>
      </c>
    </row>
    <row r="42" spans="1:2" x14ac:dyDescent="0.2">
      <c r="A42" s="110"/>
      <c r="B42" s="108"/>
    </row>
    <row r="43" spans="1:2" x14ac:dyDescent="0.2">
      <c r="A43" s="110">
        <v>1</v>
      </c>
      <c r="B43" s="108" t="s">
        <v>175</v>
      </c>
    </row>
    <row r="44" spans="1:2" x14ac:dyDescent="0.2">
      <c r="A44" s="110"/>
      <c r="B44" s="108"/>
    </row>
    <row r="45" spans="1:2" ht="25.5" x14ac:dyDescent="0.2">
      <c r="A45" s="110">
        <f>A43+1</f>
        <v>2</v>
      </c>
      <c r="B45" s="112" t="s">
        <v>265</v>
      </c>
    </row>
    <row r="46" spans="1:2" x14ac:dyDescent="0.2">
      <c r="A46" s="110"/>
    </row>
    <row r="47" spans="1:2" x14ac:dyDescent="0.2">
      <c r="A47" s="110">
        <f>A45+1</f>
        <v>3</v>
      </c>
      <c r="B47" s="108" t="s">
        <v>176</v>
      </c>
    </row>
    <row r="48" spans="1:2" x14ac:dyDescent="0.2">
      <c r="A48" s="110"/>
    </row>
    <row r="49" spans="1:2" ht="25.5" x14ac:dyDescent="0.2">
      <c r="A49" s="110">
        <f>A47+1</f>
        <v>4</v>
      </c>
      <c r="B49" s="108" t="s">
        <v>177</v>
      </c>
    </row>
    <row r="50" spans="1:2" x14ac:dyDescent="0.2">
      <c r="A50" s="110"/>
    </row>
    <row r="51" spans="1:2" ht="25.5" x14ac:dyDescent="0.2">
      <c r="A51" s="110">
        <f>A49+1</f>
        <v>5</v>
      </c>
      <c r="B51" s="108" t="s">
        <v>178</v>
      </c>
    </row>
    <row r="52" spans="1:2" x14ac:dyDescent="0.2">
      <c r="A52" s="110"/>
      <c r="B52" s="108"/>
    </row>
    <row r="53" spans="1:2" ht="51" x14ac:dyDescent="0.2">
      <c r="A53" s="110">
        <f>A51+1</f>
        <v>6</v>
      </c>
      <c r="B53" s="108" t="s">
        <v>179</v>
      </c>
    </row>
    <row r="54" spans="1:2" x14ac:dyDescent="0.2">
      <c r="A54" s="110"/>
      <c r="B54" s="108"/>
    </row>
    <row r="55" spans="1:2" x14ac:dyDescent="0.2">
      <c r="A55" s="110">
        <f>A53+1</f>
        <v>7</v>
      </c>
      <c r="B55" s="108" t="s">
        <v>180</v>
      </c>
    </row>
    <row r="56" spans="1:2" x14ac:dyDescent="0.2">
      <c r="A56" s="110"/>
    </row>
    <row r="57" spans="1:2" ht="51" x14ac:dyDescent="0.2">
      <c r="A57" s="110">
        <f>A55+1</f>
        <v>8</v>
      </c>
      <c r="B57" s="108" t="s">
        <v>181</v>
      </c>
    </row>
    <row r="58" spans="1:2" x14ac:dyDescent="0.2">
      <c r="A58" s="110"/>
      <c r="B58" s="108"/>
    </row>
    <row r="59" spans="1:2" ht="38.25" x14ac:dyDescent="0.2">
      <c r="A59" s="110">
        <f>A57+1</f>
        <v>9</v>
      </c>
      <c r="B59" s="108" t="s">
        <v>182</v>
      </c>
    </row>
    <row r="60" spans="1:2" x14ac:dyDescent="0.2">
      <c r="A60" s="110"/>
      <c r="B60" s="108"/>
    </row>
    <row r="61" spans="1:2" ht="38.25" x14ac:dyDescent="0.2">
      <c r="A61" s="110">
        <f>A59+1</f>
        <v>10</v>
      </c>
      <c r="B61" s="108" t="s">
        <v>183</v>
      </c>
    </row>
    <row r="62" spans="1:2" x14ac:dyDescent="0.2">
      <c r="A62" s="114"/>
    </row>
    <row r="63" spans="1:2" ht="25.5" x14ac:dyDescent="0.2">
      <c r="A63" s="110">
        <f>A61+1</f>
        <v>11</v>
      </c>
      <c r="B63" s="111" t="s">
        <v>266</v>
      </c>
    </row>
    <row r="64" spans="1:2" x14ac:dyDescent="0.2">
      <c r="A64" s="114"/>
      <c r="B64" s="111"/>
    </row>
    <row r="65" spans="1:2" ht="38.25" x14ac:dyDescent="0.2">
      <c r="A65" s="110">
        <f>A63+1</f>
        <v>12</v>
      </c>
      <c r="B65" s="112" t="s">
        <v>267</v>
      </c>
    </row>
    <row r="66" spans="1:2" x14ac:dyDescent="0.2">
      <c r="A66" s="110"/>
      <c r="B66" s="112"/>
    </row>
    <row r="67" spans="1:2" ht="15.75" x14ac:dyDescent="0.2">
      <c r="A67" s="1084" t="s">
        <v>43</v>
      </c>
      <c r="B67" s="1085" t="s">
        <v>508</v>
      </c>
    </row>
    <row r="68" spans="1:2" x14ac:dyDescent="0.2">
      <c r="A68" s="1086"/>
      <c r="B68" s="563"/>
    </row>
    <row r="69" spans="1:2" ht="45" x14ac:dyDescent="0.2">
      <c r="A69" s="1086"/>
      <c r="B69" s="1087" t="s">
        <v>509</v>
      </c>
    </row>
    <row r="70" spans="1:2" x14ac:dyDescent="0.2">
      <c r="A70" s="1086"/>
      <c r="B70" s="563"/>
    </row>
    <row r="71" spans="1:2" ht="30" x14ac:dyDescent="0.2">
      <c r="A71" s="1086" t="s">
        <v>425</v>
      </c>
      <c r="B71" s="563" t="s">
        <v>510</v>
      </c>
    </row>
    <row r="72" spans="1:2" x14ac:dyDescent="0.2">
      <c r="A72" s="1086"/>
      <c r="B72" s="563"/>
    </row>
    <row r="73" spans="1:2" x14ac:dyDescent="0.2">
      <c r="A73" s="1086" t="s">
        <v>426</v>
      </c>
      <c r="B73" s="563" t="s">
        <v>511</v>
      </c>
    </row>
    <row r="74" spans="1:2" x14ac:dyDescent="0.2">
      <c r="A74" s="1086"/>
      <c r="B74" s="563"/>
    </row>
    <row r="75" spans="1:2" ht="30" x14ac:dyDescent="0.2">
      <c r="A75" s="1086" t="s">
        <v>427</v>
      </c>
      <c r="B75" s="563" t="s">
        <v>512</v>
      </c>
    </row>
    <row r="76" spans="1:2" x14ac:dyDescent="0.2">
      <c r="A76" s="1086"/>
      <c r="B76" s="563"/>
    </row>
    <row r="77" spans="1:2" ht="30" x14ac:dyDescent="0.2">
      <c r="A77" s="1086" t="s">
        <v>428</v>
      </c>
      <c r="B77" s="1088" t="s">
        <v>513</v>
      </c>
    </row>
    <row r="78" spans="1:2" x14ac:dyDescent="0.2">
      <c r="A78" s="1086"/>
      <c r="B78" s="563"/>
    </row>
    <row r="79" spans="1:2" ht="30" x14ac:dyDescent="0.2">
      <c r="A79" s="1086" t="s">
        <v>514</v>
      </c>
      <c r="B79" s="563" t="s">
        <v>515</v>
      </c>
    </row>
    <row r="80" spans="1:2" x14ac:dyDescent="0.2">
      <c r="A80" s="1086"/>
      <c r="B80" s="563"/>
    </row>
    <row r="81" spans="1:2" ht="30" x14ac:dyDescent="0.2">
      <c r="A81" s="1086" t="s">
        <v>516</v>
      </c>
      <c r="B81" s="1088" t="s">
        <v>517</v>
      </c>
    </row>
    <row r="82" spans="1:2" x14ac:dyDescent="0.2">
      <c r="A82" s="1086"/>
      <c r="B82" s="563"/>
    </row>
    <row r="83" spans="1:2" ht="30" x14ac:dyDescent="0.2">
      <c r="A83" s="1086" t="s">
        <v>518</v>
      </c>
      <c r="B83" s="563" t="s">
        <v>519</v>
      </c>
    </row>
    <row r="84" spans="1:2" x14ac:dyDescent="0.2">
      <c r="A84" s="1086"/>
      <c r="B84" s="563"/>
    </row>
    <row r="85" spans="1:2" x14ac:dyDescent="0.2">
      <c r="A85" s="1086"/>
      <c r="B85" s="563"/>
    </row>
    <row r="86" spans="1:2" x14ac:dyDescent="0.2">
      <c r="A86" s="1086">
        <f>A65+1</f>
        <v>13</v>
      </c>
      <c r="B86" s="563" t="s">
        <v>26</v>
      </c>
    </row>
    <row r="87" spans="1:2" ht="25.5" x14ac:dyDescent="0.2">
      <c r="A87" s="1086"/>
      <c r="B87" s="1089" t="s">
        <v>520</v>
      </c>
    </row>
    <row r="104" spans="2:2" x14ac:dyDescent="0.2">
      <c r="B104" s="533" t="s">
        <v>301</v>
      </c>
    </row>
  </sheetData>
  <phoneticPr fontId="64" type="noConversion"/>
  <pageMargins left="0.75" right="0.75" top="1" bottom="1" header="0.5" footer="0.5"/>
  <pageSetup paperSize="9" scale="77" orientation="portrait" horizontalDpi="300" verticalDpi="300" r:id="rId1"/>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1"/>
  <sheetViews>
    <sheetView tabSelected="1" topLeftCell="A52" zoomScaleNormal="100" zoomScaleSheetLayoutView="100" workbookViewId="0">
      <selection activeCell="H58" sqref="H58"/>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735" t="s">
        <v>82</v>
      </c>
      <c r="B1" s="184"/>
      <c r="C1" s="184"/>
      <c r="D1" s="184"/>
      <c r="E1" s="184"/>
      <c r="F1" s="184"/>
      <c r="G1" s="184"/>
      <c r="H1" s="185"/>
    </row>
    <row r="2" spans="1:8" ht="15.75" x14ac:dyDescent="0.2">
      <c r="A2" s="367" t="s">
        <v>233</v>
      </c>
      <c r="B2" s="142"/>
      <c r="C2" s="142"/>
      <c r="D2" s="142"/>
      <c r="E2" s="342" t="s">
        <v>239</v>
      </c>
      <c r="F2" s="142"/>
      <c r="G2" s="142"/>
      <c r="H2" s="147"/>
    </row>
    <row r="3" spans="1:8" ht="16.5" thickBot="1" x14ac:dyDescent="0.25">
      <c r="A3" s="1267" t="s">
        <v>35</v>
      </c>
      <c r="B3" s="1268"/>
      <c r="C3" s="739">
        <f>'Input Data'!$D$24</f>
        <v>0</v>
      </c>
      <c r="D3" s="303"/>
      <c r="E3" s="158" t="s">
        <v>193</v>
      </c>
      <c r="F3" s="736">
        <f>'Input Data'!$D$6</f>
        <v>0</v>
      </c>
      <c r="G3" s="148"/>
      <c r="H3" s="149"/>
    </row>
    <row r="4" spans="1:8" ht="15.75" thickTop="1" x14ac:dyDescent="0.2">
      <c r="A4" s="304"/>
      <c r="B4" s="207"/>
      <c r="C4" s="186"/>
      <c r="D4" s="186"/>
      <c r="E4" s="186"/>
      <c r="F4" s="142"/>
      <c r="G4" s="142"/>
      <c r="H4" s="147"/>
    </row>
    <row r="5" spans="1:8" x14ac:dyDescent="0.2">
      <c r="A5" s="368" t="s">
        <v>83</v>
      </c>
      <c r="B5" s="339"/>
      <c r="C5" s="339"/>
      <c r="D5" s="339"/>
      <c r="E5" s="339"/>
      <c r="F5" s="339"/>
      <c r="G5" s="339"/>
      <c r="H5" s="410"/>
    </row>
    <row r="6" spans="1:8" ht="30" x14ac:dyDescent="0.2">
      <c r="A6" s="190" t="s">
        <v>84</v>
      </c>
      <c r="B6" s="191" t="s">
        <v>45</v>
      </c>
      <c r="C6" s="220" t="s">
        <v>29</v>
      </c>
      <c r="D6" s="305"/>
      <c r="E6" s="191" t="s">
        <v>143</v>
      </c>
      <c r="F6" s="191" t="s">
        <v>85</v>
      </c>
      <c r="G6" s="191" t="s">
        <v>5</v>
      </c>
      <c r="H6" s="192" t="s">
        <v>8</v>
      </c>
    </row>
    <row r="7" spans="1:8" x14ac:dyDescent="0.2">
      <c r="A7" s="193"/>
      <c r="B7" s="194"/>
      <c r="C7" s="226"/>
      <c r="D7" s="306"/>
      <c r="E7" s="194"/>
      <c r="F7" s="194"/>
      <c r="G7" s="195"/>
      <c r="H7" s="196">
        <f t="shared" ref="H7:H16" si="0">F7*G7</f>
        <v>0</v>
      </c>
    </row>
    <row r="8" spans="1:8" x14ac:dyDescent="0.2">
      <c r="A8" s="197"/>
      <c r="B8" s="198"/>
      <c r="C8" s="228"/>
      <c r="D8" s="246"/>
      <c r="E8" s="198"/>
      <c r="F8" s="198"/>
      <c r="G8" s="199"/>
      <c r="H8" s="200">
        <f t="shared" si="0"/>
        <v>0</v>
      </c>
    </row>
    <row r="9" spans="1:8" x14ac:dyDescent="0.2">
      <c r="A9" s="197"/>
      <c r="B9" s="198"/>
      <c r="C9" s="228"/>
      <c r="D9" s="246"/>
      <c r="E9" s="198"/>
      <c r="F9" s="198"/>
      <c r="G9" s="199"/>
      <c r="H9" s="200">
        <f t="shared" si="0"/>
        <v>0</v>
      </c>
    </row>
    <row r="10" spans="1:8" x14ac:dyDescent="0.2">
      <c r="A10" s="197"/>
      <c r="B10" s="198"/>
      <c r="C10" s="228"/>
      <c r="D10" s="246"/>
      <c r="E10" s="198"/>
      <c r="F10" s="198"/>
      <c r="G10" s="199"/>
      <c r="H10" s="200">
        <f t="shared" si="0"/>
        <v>0</v>
      </c>
    </row>
    <row r="11" spans="1:8" x14ac:dyDescent="0.2">
      <c r="A11" s="197"/>
      <c r="B11" s="198"/>
      <c r="C11" s="228"/>
      <c r="D11" s="246"/>
      <c r="E11" s="198"/>
      <c r="F11" s="198"/>
      <c r="G11" s="199"/>
      <c r="H11" s="200">
        <f t="shared" si="0"/>
        <v>0</v>
      </c>
    </row>
    <row r="12" spans="1:8" x14ac:dyDescent="0.2">
      <c r="A12" s="197"/>
      <c r="B12" s="198"/>
      <c r="C12" s="228"/>
      <c r="D12" s="246"/>
      <c r="E12" s="198"/>
      <c r="F12" s="198"/>
      <c r="G12" s="199"/>
      <c r="H12" s="200">
        <f t="shared" si="0"/>
        <v>0</v>
      </c>
    </row>
    <row r="13" spans="1:8" x14ac:dyDescent="0.2">
      <c r="A13" s="197"/>
      <c r="B13" s="198"/>
      <c r="C13" s="228"/>
      <c r="D13" s="246"/>
      <c r="E13" s="198"/>
      <c r="F13" s="198"/>
      <c r="G13" s="199"/>
      <c r="H13" s="200">
        <f t="shared" si="0"/>
        <v>0</v>
      </c>
    </row>
    <row r="14" spans="1:8" x14ac:dyDescent="0.2">
      <c r="A14" s="197"/>
      <c r="B14" s="198"/>
      <c r="C14" s="228"/>
      <c r="D14" s="246"/>
      <c r="E14" s="198"/>
      <c r="F14" s="198"/>
      <c r="G14" s="199"/>
      <c r="H14" s="200">
        <f t="shared" si="0"/>
        <v>0</v>
      </c>
    </row>
    <row r="15" spans="1:8" x14ac:dyDescent="0.2">
      <c r="A15" s="197"/>
      <c r="B15" s="198"/>
      <c r="C15" s="228"/>
      <c r="D15" s="246"/>
      <c r="E15" s="198"/>
      <c r="F15" s="198"/>
      <c r="G15" s="199"/>
      <c r="H15" s="200">
        <f t="shared" si="0"/>
        <v>0</v>
      </c>
    </row>
    <row r="16" spans="1:8" ht="15.75" thickBot="1" x14ac:dyDescent="0.25">
      <c r="A16" s="201"/>
      <c r="B16" s="202"/>
      <c r="C16" s="229"/>
      <c r="D16" s="307"/>
      <c r="E16" s="202"/>
      <c r="F16" s="202"/>
      <c r="G16" s="203"/>
      <c r="H16" s="204">
        <f t="shared" si="0"/>
        <v>0</v>
      </c>
    </row>
    <row r="17" spans="1:8" x14ac:dyDescent="0.2">
      <c r="A17" s="379"/>
      <c r="B17" s="380"/>
      <c r="C17" s="380"/>
      <c r="D17" s="380"/>
      <c r="E17" s="380"/>
      <c r="F17" s="380"/>
      <c r="G17" s="319" t="s">
        <v>86</v>
      </c>
      <c r="H17" s="378">
        <f>SUM(H7:H16)</f>
        <v>0</v>
      </c>
    </row>
    <row r="18" spans="1:8" x14ac:dyDescent="0.2">
      <c r="A18" s="145"/>
      <c r="B18" s="142"/>
      <c r="C18" s="142"/>
      <c r="D18" s="142"/>
      <c r="E18" s="142"/>
      <c r="F18" s="142"/>
      <c r="G18" s="142"/>
      <c r="H18" s="324"/>
    </row>
    <row r="19" spans="1:8" x14ac:dyDescent="0.2">
      <c r="A19" s="250" t="s">
        <v>87</v>
      </c>
      <c r="B19" s="157"/>
      <c r="C19" s="157"/>
      <c r="D19" s="157"/>
      <c r="E19" s="157"/>
      <c r="F19" s="157"/>
      <c r="G19" s="157"/>
      <c r="H19" s="325"/>
    </row>
    <row r="20" spans="1:8" ht="45" x14ac:dyDescent="0.2">
      <c r="A20" s="190" t="s">
        <v>4</v>
      </c>
      <c r="B20" s="220" t="s">
        <v>45</v>
      </c>
      <c r="C20" s="308"/>
      <c r="D20" s="220" t="s">
        <v>29</v>
      </c>
      <c r="E20" s="305"/>
      <c r="F20" s="191" t="s">
        <v>88</v>
      </c>
      <c r="G20" s="191" t="s">
        <v>89</v>
      </c>
      <c r="H20" s="326" t="s">
        <v>8</v>
      </c>
    </row>
    <row r="21" spans="1:8" x14ac:dyDescent="0.2">
      <c r="A21" s="193"/>
      <c r="B21" s="226"/>
      <c r="C21" s="309"/>
      <c r="D21" s="226"/>
      <c r="E21" s="306"/>
      <c r="F21" s="310"/>
      <c r="G21" s="311">
        <v>0</v>
      </c>
      <c r="H21" s="196">
        <f t="shared" ref="H21:H30" si="1">F21*G21</f>
        <v>0</v>
      </c>
    </row>
    <row r="22" spans="1:8" x14ac:dyDescent="0.2">
      <c r="A22" s="197"/>
      <c r="B22" s="228"/>
      <c r="C22" s="245"/>
      <c r="D22" s="228"/>
      <c r="E22" s="246"/>
      <c r="F22" s="198"/>
      <c r="G22" s="311">
        <v>0</v>
      </c>
      <c r="H22" s="200">
        <f t="shared" si="1"/>
        <v>0</v>
      </c>
    </row>
    <row r="23" spans="1:8" x14ac:dyDescent="0.2">
      <c r="A23" s="197"/>
      <c r="B23" s="228"/>
      <c r="C23" s="245"/>
      <c r="D23" s="228"/>
      <c r="E23" s="246"/>
      <c r="F23" s="198"/>
      <c r="G23" s="311">
        <v>0</v>
      </c>
      <c r="H23" s="200">
        <f t="shared" si="1"/>
        <v>0</v>
      </c>
    </row>
    <row r="24" spans="1:8" x14ac:dyDescent="0.2">
      <c r="A24" s="197"/>
      <c r="B24" s="228"/>
      <c r="C24" s="245"/>
      <c r="D24" s="228"/>
      <c r="E24" s="246"/>
      <c r="F24" s="198"/>
      <c r="G24" s="311">
        <v>0</v>
      </c>
      <c r="H24" s="200">
        <f t="shared" si="1"/>
        <v>0</v>
      </c>
    </row>
    <row r="25" spans="1:8" x14ac:dyDescent="0.2">
      <c r="A25" s="197"/>
      <c r="B25" s="228"/>
      <c r="C25" s="245"/>
      <c r="D25" s="228"/>
      <c r="E25" s="246"/>
      <c r="F25" s="198"/>
      <c r="G25" s="311">
        <v>0</v>
      </c>
      <c r="H25" s="200">
        <f t="shared" si="1"/>
        <v>0</v>
      </c>
    </row>
    <row r="26" spans="1:8" x14ac:dyDescent="0.2">
      <c r="A26" s="197"/>
      <c r="B26" s="228"/>
      <c r="C26" s="245"/>
      <c r="D26" s="228"/>
      <c r="E26" s="246"/>
      <c r="F26" s="198"/>
      <c r="G26" s="311">
        <v>0</v>
      </c>
      <c r="H26" s="200">
        <f t="shared" si="1"/>
        <v>0</v>
      </c>
    </row>
    <row r="27" spans="1:8" x14ac:dyDescent="0.2">
      <c r="A27" s="197"/>
      <c r="B27" s="228"/>
      <c r="C27" s="245"/>
      <c r="D27" s="228"/>
      <c r="E27" s="246"/>
      <c r="F27" s="198"/>
      <c r="G27" s="311">
        <v>0</v>
      </c>
      <c r="H27" s="200">
        <f t="shared" si="1"/>
        <v>0</v>
      </c>
    </row>
    <row r="28" spans="1:8" x14ac:dyDescent="0.2">
      <c r="A28" s="197"/>
      <c r="B28" s="228"/>
      <c r="C28" s="245"/>
      <c r="D28" s="228"/>
      <c r="E28" s="246"/>
      <c r="F28" s="198"/>
      <c r="G28" s="311">
        <v>0</v>
      </c>
      <c r="H28" s="200">
        <f t="shared" si="1"/>
        <v>0</v>
      </c>
    </row>
    <row r="29" spans="1:8" x14ac:dyDescent="0.2">
      <c r="A29" s="197"/>
      <c r="B29" s="228"/>
      <c r="C29" s="245"/>
      <c r="D29" s="228"/>
      <c r="E29" s="246"/>
      <c r="F29" s="198"/>
      <c r="G29" s="311">
        <v>0</v>
      </c>
      <c r="H29" s="200">
        <f t="shared" si="1"/>
        <v>0</v>
      </c>
    </row>
    <row r="30" spans="1:8" ht="15.75" thickBot="1" x14ac:dyDescent="0.25">
      <c r="A30" s="201"/>
      <c r="B30" s="229"/>
      <c r="C30" s="312"/>
      <c r="D30" s="229"/>
      <c r="E30" s="307"/>
      <c r="F30" s="202"/>
      <c r="G30" s="311">
        <v>0</v>
      </c>
      <c r="H30" s="204">
        <f t="shared" si="1"/>
        <v>0</v>
      </c>
    </row>
    <row r="31" spans="1:8" x14ac:dyDescent="0.2">
      <c r="A31" s="379"/>
      <c r="B31" s="380"/>
      <c r="C31" s="380"/>
      <c r="D31" s="380"/>
      <c r="E31" s="380"/>
      <c r="F31" s="380"/>
      <c r="G31" s="319" t="s">
        <v>90</v>
      </c>
      <c r="H31" s="378">
        <f>SUM(H21:H30)</f>
        <v>0</v>
      </c>
    </row>
    <row r="32" spans="1:8" x14ac:dyDescent="0.2">
      <c r="A32" s="206"/>
      <c r="B32" s="215"/>
      <c r="C32" s="215"/>
      <c r="D32" s="215"/>
      <c r="E32" s="215"/>
      <c r="F32" s="215"/>
      <c r="G32" s="215"/>
      <c r="H32" s="216"/>
    </row>
    <row r="33" spans="1:8" x14ac:dyDescent="0.2">
      <c r="A33" s="250" t="s">
        <v>91</v>
      </c>
      <c r="B33" s="188"/>
      <c r="C33" s="188"/>
      <c r="D33" s="188"/>
      <c r="E33" s="188"/>
      <c r="F33" s="188"/>
      <c r="G33" s="188"/>
      <c r="H33" s="327"/>
    </row>
    <row r="34" spans="1:8" ht="45" x14ac:dyDescent="0.2">
      <c r="A34" s="190" t="s">
        <v>4</v>
      </c>
      <c r="B34" s="219" t="s">
        <v>45</v>
      </c>
      <c r="C34" s="305"/>
      <c r="D34" s="191" t="s">
        <v>92</v>
      </c>
      <c r="E34" s="191" t="s">
        <v>93</v>
      </c>
      <c r="F34" s="191" t="s">
        <v>94</v>
      </c>
      <c r="G34" s="191" t="s">
        <v>95</v>
      </c>
      <c r="H34" s="326" t="s">
        <v>8</v>
      </c>
    </row>
    <row r="35" spans="1:8" x14ac:dyDescent="0.2">
      <c r="A35" s="313"/>
      <c r="B35" s="314"/>
      <c r="C35" s="315"/>
      <c r="D35" s="439"/>
      <c r="E35" s="439"/>
      <c r="F35" s="242"/>
      <c r="G35" s="316"/>
      <c r="H35" s="328">
        <f>G35*E35</f>
        <v>0</v>
      </c>
    </row>
    <row r="36" spans="1:8" x14ac:dyDescent="0.2">
      <c r="A36" s="197"/>
      <c r="B36" s="228"/>
      <c r="C36" s="246"/>
      <c r="D36" s="437"/>
      <c r="E36" s="437"/>
      <c r="F36" s="198"/>
      <c r="G36" s="317"/>
      <c r="H36" s="329">
        <f t="shared" ref="H36:H44" si="2">G36*E36</f>
        <v>0</v>
      </c>
    </row>
    <row r="37" spans="1:8" x14ac:dyDescent="0.2">
      <c r="A37" s="197"/>
      <c r="B37" s="228"/>
      <c r="C37" s="246"/>
      <c r="D37" s="437"/>
      <c r="E37" s="437"/>
      <c r="F37" s="198"/>
      <c r="G37" s="317"/>
      <c r="H37" s="329">
        <f t="shared" si="2"/>
        <v>0</v>
      </c>
    </row>
    <row r="38" spans="1:8" x14ac:dyDescent="0.2">
      <c r="A38" s="197"/>
      <c r="B38" s="228"/>
      <c r="C38" s="246"/>
      <c r="D38" s="437"/>
      <c r="E38" s="437"/>
      <c r="F38" s="198"/>
      <c r="G38" s="317"/>
      <c r="H38" s="329">
        <f t="shared" si="2"/>
        <v>0</v>
      </c>
    </row>
    <row r="39" spans="1:8" x14ac:dyDescent="0.2">
      <c r="A39" s="197"/>
      <c r="B39" s="228"/>
      <c r="C39" s="246"/>
      <c r="D39" s="437"/>
      <c r="E39" s="437"/>
      <c r="F39" s="198"/>
      <c r="G39" s="317"/>
      <c r="H39" s="329">
        <f t="shared" si="2"/>
        <v>0</v>
      </c>
    </row>
    <row r="40" spans="1:8" x14ac:dyDescent="0.2">
      <c r="A40" s="197"/>
      <c r="B40" s="228"/>
      <c r="C40" s="246"/>
      <c r="D40" s="437"/>
      <c r="E40" s="437"/>
      <c r="F40" s="198"/>
      <c r="G40" s="317"/>
      <c r="H40" s="329">
        <f t="shared" si="2"/>
        <v>0</v>
      </c>
    </row>
    <row r="41" spans="1:8" x14ac:dyDescent="0.2">
      <c r="A41" s="197"/>
      <c r="B41" s="228"/>
      <c r="C41" s="246"/>
      <c r="D41" s="437"/>
      <c r="E41" s="437"/>
      <c r="F41" s="198"/>
      <c r="G41" s="317"/>
      <c r="H41" s="329">
        <f t="shared" si="2"/>
        <v>0</v>
      </c>
    </row>
    <row r="42" spans="1:8" x14ac:dyDescent="0.2">
      <c r="A42" s="411"/>
      <c r="B42" s="314"/>
      <c r="C42" s="315"/>
      <c r="D42" s="439"/>
      <c r="E42" s="439"/>
      <c r="F42" s="242"/>
      <c r="G42" s="316"/>
      <c r="H42" s="412">
        <f t="shared" si="2"/>
        <v>0</v>
      </c>
    </row>
    <row r="43" spans="1:8" x14ac:dyDescent="0.2">
      <c r="A43" s="197"/>
      <c r="B43" s="228"/>
      <c r="C43" s="246"/>
      <c r="D43" s="437"/>
      <c r="E43" s="437"/>
      <c r="F43" s="198"/>
      <c r="G43" s="317"/>
      <c r="H43" s="329">
        <f t="shared" si="2"/>
        <v>0</v>
      </c>
    </row>
    <row r="44" spans="1:8" ht="15.75" thickBot="1" x14ac:dyDescent="0.25">
      <c r="A44" s="201"/>
      <c r="B44" s="229"/>
      <c r="C44" s="307"/>
      <c r="D44" s="438"/>
      <c r="E44" s="438"/>
      <c r="F44" s="202"/>
      <c r="G44" s="318"/>
      <c r="H44" s="331">
        <f t="shared" si="2"/>
        <v>0</v>
      </c>
    </row>
    <row r="45" spans="1:8" x14ac:dyDescent="0.2">
      <c r="A45" s="379"/>
      <c r="B45" s="380"/>
      <c r="C45" s="380"/>
      <c r="D45" s="380"/>
      <c r="E45" s="380"/>
      <c r="F45" s="380"/>
      <c r="G45" s="319" t="s">
        <v>241</v>
      </c>
      <c r="H45" s="413">
        <f>SUM(H35:H44)</f>
        <v>0</v>
      </c>
    </row>
    <row r="46" spans="1:8" x14ac:dyDescent="0.2">
      <c r="A46" s="145"/>
      <c r="B46" s="142"/>
      <c r="C46" s="142"/>
      <c r="D46" s="142"/>
      <c r="E46" s="142"/>
      <c r="F46" s="142"/>
      <c r="G46" s="142"/>
      <c r="H46" s="324"/>
    </row>
    <row r="47" spans="1:8" x14ac:dyDescent="0.2">
      <c r="A47" s="250" t="s">
        <v>96</v>
      </c>
      <c r="B47" s="188"/>
      <c r="C47" s="188"/>
      <c r="D47" s="188"/>
      <c r="E47" s="188"/>
      <c r="F47" s="188"/>
      <c r="G47" s="188"/>
      <c r="H47" s="327"/>
    </row>
    <row r="48" spans="1:8" ht="45" x14ac:dyDescent="0.2">
      <c r="A48" s="224" t="s">
        <v>4</v>
      </c>
      <c r="B48" s="219" t="s">
        <v>38</v>
      </c>
      <c r="C48" s="320"/>
      <c r="D48" s="191" t="s">
        <v>97</v>
      </c>
      <c r="E48" s="191" t="s">
        <v>98</v>
      </c>
      <c r="F48" s="191" t="s">
        <v>99</v>
      </c>
      <c r="G48" s="191" t="s">
        <v>100</v>
      </c>
      <c r="H48" s="326" t="s">
        <v>48</v>
      </c>
    </row>
    <row r="49" spans="1:8" x14ac:dyDescent="0.2">
      <c r="A49" s="193"/>
      <c r="B49" s="226"/>
      <c r="C49" s="321"/>
      <c r="D49" s="194"/>
      <c r="E49" s="194"/>
      <c r="F49" s="194"/>
      <c r="G49" s="310"/>
      <c r="H49" s="330">
        <f>G49*F49</f>
        <v>0</v>
      </c>
    </row>
    <row r="50" spans="1:8" x14ac:dyDescent="0.2">
      <c r="A50" s="197"/>
      <c r="B50" s="228"/>
      <c r="C50" s="322"/>
      <c r="D50" s="228"/>
      <c r="E50" s="198"/>
      <c r="F50" s="198"/>
      <c r="G50" s="317"/>
      <c r="H50" s="329"/>
    </row>
    <row r="51" spans="1:8" x14ac:dyDescent="0.2">
      <c r="A51" s="197"/>
      <c r="B51" s="228"/>
      <c r="C51" s="322"/>
      <c r="D51" s="228"/>
      <c r="E51" s="198"/>
      <c r="F51" s="198"/>
      <c r="G51" s="317"/>
      <c r="H51" s="329"/>
    </row>
    <row r="52" spans="1:8" x14ac:dyDescent="0.2">
      <c r="A52" s="197"/>
      <c r="B52" s="228"/>
      <c r="C52" s="322"/>
      <c r="D52" s="228"/>
      <c r="E52" s="198"/>
      <c r="F52" s="198"/>
      <c r="G52" s="317"/>
      <c r="H52" s="329"/>
    </row>
    <row r="53" spans="1:8" x14ac:dyDescent="0.2">
      <c r="A53" s="197"/>
      <c r="B53" s="228"/>
      <c r="C53" s="322"/>
      <c r="D53" s="228"/>
      <c r="E53" s="198"/>
      <c r="F53" s="198"/>
      <c r="G53" s="317"/>
      <c r="H53" s="329"/>
    </row>
    <row r="54" spans="1:8" x14ac:dyDescent="0.2">
      <c r="A54" s="197"/>
      <c r="B54" s="228"/>
      <c r="C54" s="322"/>
      <c r="D54" s="228"/>
      <c r="E54" s="198"/>
      <c r="F54" s="198"/>
      <c r="G54" s="317"/>
      <c r="H54" s="329"/>
    </row>
    <row r="55" spans="1:8" ht="15.75" thickBot="1" x14ac:dyDescent="0.25">
      <c r="A55" s="411"/>
      <c r="B55" s="314"/>
      <c r="C55" s="414"/>
      <c r="D55" s="314"/>
      <c r="E55" s="415"/>
      <c r="F55" s="242"/>
      <c r="G55" s="316"/>
      <c r="H55" s="331"/>
    </row>
    <row r="56" spans="1:8" x14ac:dyDescent="0.2">
      <c r="A56" s="379"/>
      <c r="B56" s="380"/>
      <c r="C56" s="380"/>
      <c r="D56" s="380"/>
      <c r="E56" s="416"/>
      <c r="F56" s="380"/>
      <c r="G56" s="319" t="s">
        <v>246</v>
      </c>
      <c r="H56" s="378">
        <f>SUM(H49:H55)</f>
        <v>0</v>
      </c>
    </row>
    <row r="57" spans="1:8" ht="15.75" thickBot="1" x14ac:dyDescent="0.25">
      <c r="A57" s="206"/>
      <c r="B57" s="215"/>
      <c r="C57" s="215"/>
      <c r="D57" s="215"/>
      <c r="E57" s="323"/>
      <c r="F57" s="215"/>
      <c r="G57" s="215"/>
      <c r="H57" s="230"/>
    </row>
    <row r="58" spans="1:8" x14ac:dyDescent="0.2">
      <c r="A58" s="384"/>
      <c r="B58" s="385"/>
      <c r="C58" s="385"/>
      <c r="D58" s="385"/>
      <c r="E58" s="417"/>
      <c r="F58" s="385"/>
      <c r="G58" s="385" t="s">
        <v>247</v>
      </c>
      <c r="H58" s="423">
        <f>(H17+IF(AND(H31&gt;0,H17&gt;0),0,H31)+H45+H56)*1.14</f>
        <v>0</v>
      </c>
    </row>
    <row r="59" spans="1:8" ht="15.75" thickBot="1" x14ac:dyDescent="0.25">
      <c r="A59" s="1322" t="str">
        <f>IF(AND(H31&gt;0,H17&gt;0),"You cannot claim for both Part Time and Full Time supervision","")</f>
        <v/>
      </c>
      <c r="B59" s="1323"/>
      <c r="C59" s="1323"/>
      <c r="D59" s="1323"/>
      <c r="E59" s="1323"/>
      <c r="F59" s="1323"/>
      <c r="G59" s="1323"/>
      <c r="H59" s="422"/>
    </row>
    <row r="60" spans="1:8" ht="23.25" customHeight="1" thickTop="1" thickBot="1" x14ac:dyDescent="0.25">
      <c r="A60" s="418"/>
      <c r="B60" s="419"/>
      <c r="C60" s="419"/>
      <c r="D60" s="419"/>
      <c r="E60" s="420"/>
      <c r="F60" s="420"/>
      <c r="G60" s="421" t="s">
        <v>229</v>
      </c>
      <c r="H60" s="424">
        <f>H58/1.14</f>
        <v>0</v>
      </c>
    </row>
    <row r="61"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G59"/>
  </mergeCells>
  <phoneticPr fontId="64" type="noConversion"/>
  <printOptions horizontalCentered="1"/>
  <pageMargins left="0.55118110236220474" right="0.55118110236220474" top="0.78740157480314965" bottom="0.78740157480314965" header="0.51181102362204722" footer="0.51181102362204722"/>
  <pageSetup paperSize="9" scale="72"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pageSetUpPr fitToPage="1"/>
  </sheetPr>
  <dimension ref="A1:I28"/>
  <sheetViews>
    <sheetView topLeftCell="A11" zoomScaleNormal="100" zoomScaleSheetLayoutView="100" workbookViewId="0">
      <selection activeCell="F25" sqref="F25"/>
    </sheetView>
  </sheetViews>
  <sheetFormatPr defaultRowHeight="15" x14ac:dyDescent="0.2"/>
  <cols>
    <col min="1" max="1" width="9.33203125" bestFit="1" customWidth="1"/>
    <col min="5" max="5" width="10" customWidth="1"/>
    <col min="9" max="9" width="9" bestFit="1" customWidth="1"/>
  </cols>
  <sheetData>
    <row r="1" spans="1:9" ht="16.5" thickTop="1" x14ac:dyDescent="0.2">
      <c r="A1" s="183" t="s">
        <v>103</v>
      </c>
      <c r="B1" s="184"/>
      <c r="C1" s="184"/>
      <c r="D1" s="184"/>
      <c r="E1" s="184"/>
      <c r="F1" s="184"/>
      <c r="G1" s="184"/>
      <c r="H1" s="184"/>
      <c r="I1" s="185"/>
    </row>
    <row r="2" spans="1:9" ht="18" x14ac:dyDescent="0.2">
      <c r="A2" s="734" t="s">
        <v>233</v>
      </c>
      <c r="B2" s="142"/>
      <c r="C2" s="142"/>
      <c r="D2" s="142"/>
      <c r="E2" s="142"/>
      <c r="F2" s="142"/>
      <c r="G2" s="142"/>
      <c r="H2" s="142"/>
      <c r="I2" s="147"/>
    </row>
    <row r="3" spans="1:9" ht="15.75" x14ac:dyDescent="0.2">
      <c r="A3" s="1316" t="s">
        <v>35</v>
      </c>
      <c r="B3" s="1317"/>
      <c r="C3" s="732">
        <f>'Input Data'!$D$24</f>
        <v>0</v>
      </c>
      <c r="D3" s="142"/>
      <c r="E3" s="142"/>
      <c r="F3" s="161" t="s">
        <v>192</v>
      </c>
      <c r="G3" s="733">
        <f>'Input Data'!$D$6</f>
        <v>0</v>
      </c>
      <c r="H3" s="142"/>
      <c r="I3" s="147"/>
    </row>
    <row r="4" spans="1:9" ht="15.75" thickBot="1" x14ac:dyDescent="0.25">
      <c r="A4" s="240"/>
      <c r="B4" s="148"/>
      <c r="C4" s="148"/>
      <c r="D4" s="148"/>
      <c r="E4" s="148"/>
      <c r="F4" s="148"/>
      <c r="G4" s="148"/>
      <c r="H4" s="148"/>
      <c r="I4" s="149"/>
    </row>
    <row r="5" spans="1:9" ht="15.75" thickTop="1" x14ac:dyDescent="0.2">
      <c r="A5" s="145"/>
      <c r="B5" s="142"/>
      <c r="C5" s="142"/>
      <c r="D5" s="142"/>
      <c r="E5" s="142"/>
      <c r="F5" s="142"/>
      <c r="G5" s="142"/>
      <c r="H5" s="142"/>
      <c r="I5" s="147"/>
    </row>
    <row r="6" spans="1:9" x14ac:dyDescent="0.2">
      <c r="A6" s="217" t="s">
        <v>104</v>
      </c>
      <c r="B6" s="188"/>
      <c r="C6" s="188"/>
      <c r="D6" s="188"/>
      <c r="E6" s="188"/>
      <c r="F6" s="188"/>
      <c r="G6" s="188"/>
      <c r="H6" s="188"/>
      <c r="I6" s="189"/>
    </row>
    <row r="7" spans="1:9" ht="30" x14ac:dyDescent="0.2">
      <c r="A7" s="190" t="s">
        <v>4</v>
      </c>
      <c r="B7" s="1324" t="s">
        <v>105</v>
      </c>
      <c r="C7" s="1325"/>
      <c r="D7" s="1326"/>
      <c r="E7" s="191" t="s">
        <v>106</v>
      </c>
      <c r="F7" s="1324" t="s">
        <v>38</v>
      </c>
      <c r="G7" s="1325"/>
      <c r="H7" s="1326"/>
      <c r="I7" s="326" t="s">
        <v>48</v>
      </c>
    </row>
    <row r="8" spans="1:9" x14ac:dyDescent="0.2">
      <c r="A8" s="332"/>
      <c r="B8" s="1308"/>
      <c r="C8" s="1315"/>
      <c r="D8" s="1309"/>
      <c r="E8" s="333"/>
      <c r="F8" s="1308"/>
      <c r="G8" s="1315"/>
      <c r="H8" s="1309"/>
      <c r="I8" s="334"/>
    </row>
    <row r="9" spans="1:9" x14ac:dyDescent="0.2">
      <c r="A9" s="197"/>
      <c r="B9" s="1300"/>
      <c r="C9" s="1311"/>
      <c r="D9" s="1301"/>
      <c r="E9" s="198"/>
      <c r="F9" s="1300"/>
      <c r="G9" s="1311"/>
      <c r="H9" s="1301"/>
      <c r="I9" s="222"/>
    </row>
    <row r="10" spans="1:9" x14ac:dyDescent="0.2">
      <c r="A10" s="197"/>
      <c r="B10" s="1300"/>
      <c r="C10" s="1311"/>
      <c r="D10" s="1301"/>
      <c r="E10" s="198"/>
      <c r="F10" s="1300"/>
      <c r="G10" s="1311"/>
      <c r="H10" s="1301"/>
      <c r="I10" s="222"/>
    </row>
    <row r="11" spans="1:9" x14ac:dyDescent="0.2">
      <c r="A11" s="197"/>
      <c r="B11" s="1300"/>
      <c r="C11" s="1311"/>
      <c r="D11" s="1301"/>
      <c r="E11" s="198"/>
      <c r="F11" s="1300"/>
      <c r="G11" s="1311"/>
      <c r="H11" s="1301"/>
      <c r="I11" s="222"/>
    </row>
    <row r="12" spans="1:9" x14ac:dyDescent="0.2">
      <c r="A12" s="197"/>
      <c r="B12" s="1300"/>
      <c r="C12" s="1311"/>
      <c r="D12" s="1301"/>
      <c r="E12" s="198"/>
      <c r="F12" s="1300"/>
      <c r="G12" s="1311"/>
      <c r="H12" s="1301"/>
      <c r="I12" s="222"/>
    </row>
    <row r="13" spans="1:9" x14ac:dyDescent="0.2">
      <c r="A13" s="197"/>
      <c r="B13" s="1300"/>
      <c r="C13" s="1311"/>
      <c r="D13" s="1301"/>
      <c r="E13" s="198"/>
      <c r="F13" s="1300"/>
      <c r="G13" s="1311"/>
      <c r="H13" s="1301"/>
      <c r="I13" s="222"/>
    </row>
    <row r="14" spans="1:9" x14ac:dyDescent="0.2">
      <c r="A14" s="197"/>
      <c r="B14" s="1300"/>
      <c r="C14" s="1311"/>
      <c r="D14" s="1301"/>
      <c r="E14" s="198"/>
      <c r="F14" s="1300"/>
      <c r="G14" s="1311"/>
      <c r="H14" s="1301"/>
      <c r="I14" s="222"/>
    </row>
    <row r="15" spans="1:9" x14ac:dyDescent="0.2">
      <c r="A15" s="197"/>
      <c r="B15" s="1300"/>
      <c r="C15" s="1311"/>
      <c r="D15" s="1301"/>
      <c r="E15" s="198"/>
      <c r="F15" s="1300"/>
      <c r="G15" s="1311"/>
      <c r="H15" s="1301"/>
      <c r="I15" s="222"/>
    </row>
    <row r="16" spans="1:9" x14ac:dyDescent="0.2">
      <c r="A16" s="197"/>
      <c r="B16" s="1300"/>
      <c r="C16" s="1311"/>
      <c r="D16" s="1301"/>
      <c r="E16" s="198"/>
      <c r="F16" s="1300"/>
      <c r="G16" s="1311"/>
      <c r="H16" s="1301"/>
      <c r="I16" s="222"/>
    </row>
    <row r="17" spans="1:9" ht="15.75" thickBot="1" x14ac:dyDescent="0.25">
      <c r="A17" s="335"/>
      <c r="B17" s="1302"/>
      <c r="C17" s="1305"/>
      <c r="D17" s="1303"/>
      <c r="E17" s="336"/>
      <c r="F17" s="1302"/>
      <c r="G17" s="1305"/>
      <c r="H17" s="1303"/>
      <c r="I17" s="337"/>
    </row>
    <row r="18" spans="1:9" x14ac:dyDescent="0.2">
      <c r="A18" s="379"/>
      <c r="B18" s="380"/>
      <c r="C18" s="380"/>
      <c r="D18" s="380"/>
      <c r="E18" s="380"/>
      <c r="F18" s="289"/>
      <c r="G18" s="289"/>
      <c r="H18" s="576" t="s">
        <v>109</v>
      </c>
      <c r="I18" s="577">
        <f>SUM(I8:I17)</f>
        <v>0</v>
      </c>
    </row>
    <row r="19" spans="1:9" ht="15.75" thickBot="1" x14ac:dyDescent="0.25">
      <c r="A19" s="206"/>
      <c r="B19" s="215"/>
      <c r="C19" s="215"/>
      <c r="D19" s="215"/>
      <c r="E19" s="215"/>
      <c r="F19" s="259"/>
      <c r="G19" s="259"/>
      <c r="H19" s="578" t="s">
        <v>311</v>
      </c>
      <c r="I19" s="579">
        <v>0</v>
      </c>
    </row>
    <row r="20" spans="1:9" ht="16.5" thickTop="1" thickBot="1" x14ac:dyDescent="0.25">
      <c r="A20" s="145"/>
      <c r="B20" s="142"/>
      <c r="C20" s="142"/>
      <c r="D20" s="142"/>
      <c r="E20" s="142"/>
      <c r="F20" s="142"/>
      <c r="G20" s="142"/>
      <c r="H20" s="215" t="s">
        <v>312</v>
      </c>
      <c r="I20" s="426">
        <f>I18-I19</f>
        <v>0</v>
      </c>
    </row>
    <row r="21" spans="1:9" x14ac:dyDescent="0.2">
      <c r="A21" s="427" t="s">
        <v>110</v>
      </c>
      <c r="B21" s="428"/>
      <c r="C21" s="428"/>
      <c r="D21" s="428"/>
      <c r="E21" s="428"/>
      <c r="F21" s="428"/>
      <c r="G21" s="428"/>
      <c r="H21" s="428"/>
      <c r="I21" s="429"/>
    </row>
    <row r="22" spans="1:9" x14ac:dyDescent="0.2">
      <c r="A22" s="304" t="s">
        <v>111</v>
      </c>
      <c r="B22" s="142" t="s">
        <v>107</v>
      </c>
      <c r="C22" s="142"/>
      <c r="D22" s="207" t="s">
        <v>112</v>
      </c>
      <c r="E22" s="142" t="s">
        <v>108</v>
      </c>
      <c r="F22" s="207"/>
      <c r="G22" s="338" t="s">
        <v>113</v>
      </c>
      <c r="H22" s="142"/>
      <c r="I22" s="324"/>
    </row>
    <row r="23" spans="1:9" x14ac:dyDescent="0.2">
      <c r="A23" s="304" t="s">
        <v>114</v>
      </c>
      <c r="B23" s="142" t="s">
        <v>115</v>
      </c>
      <c r="C23" s="142"/>
      <c r="D23" s="207" t="s">
        <v>116</v>
      </c>
      <c r="E23" s="142" t="s">
        <v>117</v>
      </c>
      <c r="F23" s="207"/>
      <c r="G23" s="207" t="s">
        <v>118</v>
      </c>
      <c r="H23" s="142"/>
      <c r="I23" s="324"/>
    </row>
    <row r="24" spans="1:9" ht="15.75" thickBot="1" x14ac:dyDescent="0.25">
      <c r="A24" s="145"/>
      <c r="B24" s="142"/>
      <c r="C24" s="142"/>
      <c r="D24" s="142"/>
      <c r="E24" s="142"/>
      <c r="F24" s="142"/>
      <c r="G24" s="142"/>
      <c r="H24" s="142"/>
      <c r="I24" s="324"/>
    </row>
    <row r="25" spans="1:9" ht="15.75" thickTop="1" x14ac:dyDescent="0.2">
      <c r="A25" s="232"/>
      <c r="B25" s="152"/>
      <c r="C25" s="152"/>
      <c r="D25" s="152"/>
      <c r="E25" s="152"/>
      <c r="F25" s="152"/>
      <c r="G25" s="152"/>
      <c r="H25" s="153" t="s">
        <v>119</v>
      </c>
    </row>
    <row r="26" spans="1:9" x14ac:dyDescent="0.2">
      <c r="A26" s="206"/>
      <c r="B26" s="215"/>
      <c r="C26" s="215"/>
      <c r="D26" s="215"/>
      <c r="E26" s="215"/>
      <c r="F26" s="215"/>
      <c r="G26" s="215"/>
      <c r="H26" s="162"/>
      <c r="I26" s="425"/>
    </row>
    <row r="27" spans="1:9" ht="15.75" thickBot="1" x14ac:dyDescent="0.25">
      <c r="A27" s="233"/>
      <c r="B27" s="231"/>
      <c r="C27" s="231"/>
      <c r="D27" s="231"/>
      <c r="E27" s="231"/>
      <c r="F27" s="231"/>
      <c r="G27" s="231"/>
      <c r="H27" s="234"/>
      <c r="I27" s="253"/>
    </row>
    <row r="28"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64" type="noConversion"/>
  <printOptions horizontalCentered="1"/>
  <pageMargins left="0.74803149606299213" right="0.74803149606299213" top="0.78740157480314965" bottom="0.78740157480314965" header="0.51181102362204722" footer="0.51181102362204722"/>
  <pageSetup paperSize="9" scale="88" orientation="portrait"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25" sqref="G25"/>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740"/>
      <c r="B1" s="741"/>
      <c r="C1" s="741"/>
      <c r="D1" s="741"/>
      <c r="E1" s="741"/>
      <c r="F1" s="741"/>
      <c r="G1" s="741"/>
      <c r="H1" s="741"/>
      <c r="I1" s="741"/>
      <c r="J1" s="741"/>
      <c r="K1" s="741" t="s">
        <v>335</v>
      </c>
      <c r="L1" s="742"/>
    </row>
    <row r="2" spans="1:12" ht="15.75" x14ac:dyDescent="0.25">
      <c r="A2" s="743"/>
      <c r="B2" s="744"/>
      <c r="C2" s="744"/>
      <c r="D2" s="744"/>
      <c r="E2" s="744"/>
      <c r="F2" s="745" t="s">
        <v>336</v>
      </c>
      <c r="G2" s="744"/>
      <c r="H2" s="744"/>
      <c r="I2" s="744"/>
      <c r="J2" s="744"/>
      <c r="K2" s="744"/>
      <c r="L2" s="746"/>
    </row>
    <row r="3" spans="1:12" x14ac:dyDescent="0.2">
      <c r="A3" s="743"/>
      <c r="B3" s="744"/>
      <c r="C3" s="744"/>
      <c r="D3" s="744"/>
      <c r="E3" s="744"/>
      <c r="F3" s="744"/>
      <c r="G3" s="744"/>
      <c r="H3" s="744"/>
      <c r="I3" s="744"/>
      <c r="J3" s="744"/>
      <c r="K3" s="744"/>
      <c r="L3" s="747"/>
    </row>
    <row r="4" spans="1:12" x14ac:dyDescent="0.2">
      <c r="A4" s="743"/>
      <c r="B4" s="744"/>
      <c r="C4" s="744"/>
      <c r="D4" s="744"/>
      <c r="E4" s="744"/>
      <c r="F4" s="748" t="s">
        <v>337</v>
      </c>
      <c r="G4" s="749"/>
      <c r="H4" s="744"/>
      <c r="I4" s="744"/>
      <c r="J4" s="750" t="s">
        <v>4</v>
      </c>
      <c r="K4" s="744" t="s">
        <v>338</v>
      </c>
      <c r="L4" s="751"/>
    </row>
    <row r="5" spans="1:12" x14ac:dyDescent="0.2">
      <c r="A5" s="743"/>
      <c r="B5" s="744"/>
      <c r="C5" s="744"/>
      <c r="D5" s="744"/>
      <c r="E5" s="744"/>
      <c r="F5" s="744"/>
      <c r="G5" s="744"/>
      <c r="H5" s="744"/>
      <c r="I5" s="744"/>
      <c r="J5" s="744"/>
      <c r="K5" s="744"/>
      <c r="L5" s="752"/>
    </row>
    <row r="6" spans="1:12" x14ac:dyDescent="0.2">
      <c r="A6" s="743"/>
      <c r="B6" s="753" t="s">
        <v>339</v>
      </c>
      <c r="C6" s="744"/>
      <c r="D6" s="753" t="s">
        <v>338</v>
      </c>
      <c r="E6" s="1327"/>
      <c r="F6" s="1328"/>
      <c r="G6" s="1328"/>
      <c r="H6" s="1328"/>
      <c r="I6" s="1328"/>
      <c r="J6" s="1328"/>
      <c r="K6" s="1328"/>
      <c r="L6" s="1329"/>
    </row>
    <row r="7" spans="1:12" x14ac:dyDescent="0.2">
      <c r="A7" s="743"/>
      <c r="B7" s="753"/>
      <c r="C7" s="744"/>
      <c r="D7" s="753"/>
      <c r="E7" s="1330"/>
      <c r="F7" s="1330"/>
      <c r="G7" s="1330"/>
      <c r="H7" s="1330"/>
      <c r="I7" s="1330"/>
      <c r="J7" s="1330"/>
      <c r="K7" s="1330"/>
      <c r="L7" s="1331"/>
    </row>
    <row r="8" spans="1:12" x14ac:dyDescent="0.2">
      <c r="A8" s="743"/>
      <c r="B8" s="753"/>
      <c r="C8" s="744"/>
      <c r="D8" s="753"/>
      <c r="E8" s="754"/>
      <c r="F8" s="755"/>
      <c r="G8" s="755"/>
      <c r="H8" s="755"/>
      <c r="I8" s="755"/>
      <c r="J8" s="755"/>
      <c r="K8" s="755"/>
      <c r="L8" s="756"/>
    </row>
    <row r="9" spans="1:12" x14ac:dyDescent="0.2">
      <c r="A9" s="743"/>
      <c r="B9" s="744"/>
      <c r="C9" s="744"/>
      <c r="D9" s="744"/>
      <c r="E9" s="757" t="s">
        <v>340</v>
      </c>
      <c r="F9" s="758"/>
      <c r="G9" s="759"/>
      <c r="H9" s="535"/>
      <c r="I9" s="759"/>
      <c r="K9" s="759"/>
      <c r="L9" s="752"/>
    </row>
    <row r="10" spans="1:12" x14ac:dyDescent="0.2">
      <c r="A10" s="743"/>
      <c r="B10" s="744"/>
      <c r="C10" s="760"/>
      <c r="D10" s="744"/>
      <c r="E10" s="761"/>
      <c r="F10" s="762"/>
      <c r="G10" s="762"/>
      <c r="H10" s="762"/>
      <c r="I10" s="762"/>
      <c r="J10" s="762"/>
      <c r="K10" s="763"/>
      <c r="L10" s="764"/>
    </row>
    <row r="11" spans="1:12" x14ac:dyDescent="0.2">
      <c r="A11" s="743"/>
      <c r="B11" s="753" t="s">
        <v>341</v>
      </c>
      <c r="C11" s="744"/>
      <c r="D11" s="753" t="s">
        <v>338</v>
      </c>
      <c r="E11" s="1332"/>
      <c r="F11" s="1333"/>
      <c r="G11" s="1333"/>
      <c r="H11" s="1333"/>
      <c r="I11" s="1333"/>
      <c r="J11" s="1333"/>
      <c r="K11" s="1333"/>
      <c r="L11" s="1334"/>
    </row>
    <row r="12" spans="1:12" x14ac:dyDescent="0.2">
      <c r="A12" s="743"/>
      <c r="B12" s="753" t="s">
        <v>342</v>
      </c>
      <c r="C12" s="744"/>
      <c r="D12" s="744"/>
      <c r="E12" s="1335"/>
      <c r="F12" s="1336"/>
      <c r="G12" s="1336"/>
      <c r="H12" s="1336"/>
      <c r="I12" s="1336"/>
      <c r="J12" s="1336"/>
      <c r="K12" s="744" t="s">
        <v>280</v>
      </c>
      <c r="L12" s="765"/>
    </row>
    <row r="13" spans="1:12" x14ac:dyDescent="0.2">
      <c r="A13" s="743"/>
      <c r="B13" s="753" t="s">
        <v>343</v>
      </c>
      <c r="C13" s="744"/>
      <c r="D13" s="753" t="s">
        <v>338</v>
      </c>
      <c r="E13" s="766"/>
      <c r="F13" s="763"/>
      <c r="G13" s="744"/>
      <c r="H13" s="748" t="s">
        <v>344</v>
      </c>
      <c r="I13" s="767" t="s">
        <v>338</v>
      </c>
      <c r="J13" s="766"/>
      <c r="K13" s="763"/>
      <c r="L13" s="747"/>
    </row>
    <row r="14" spans="1:12" x14ac:dyDescent="0.2">
      <c r="A14" s="743"/>
      <c r="B14" s="744"/>
      <c r="C14" s="744"/>
      <c r="D14" s="744"/>
      <c r="E14" s="744"/>
      <c r="F14" s="744"/>
      <c r="G14" s="744"/>
      <c r="H14" s="744"/>
      <c r="I14" s="744"/>
      <c r="J14" s="744"/>
      <c r="K14" s="744"/>
      <c r="L14" s="747"/>
    </row>
    <row r="15" spans="1:12" x14ac:dyDescent="0.2">
      <c r="A15" s="743"/>
      <c r="B15" s="753" t="s">
        <v>345</v>
      </c>
      <c r="C15" s="744"/>
      <c r="D15" s="753" t="s">
        <v>338</v>
      </c>
      <c r="E15" s="766"/>
      <c r="F15" s="763"/>
      <c r="G15" s="744"/>
      <c r="H15" s="748" t="s">
        <v>346</v>
      </c>
      <c r="I15" s="767" t="s">
        <v>338</v>
      </c>
      <c r="J15" s="768"/>
      <c r="K15" s="762"/>
      <c r="L15" s="747"/>
    </row>
    <row r="16" spans="1:12" x14ac:dyDescent="0.2">
      <c r="A16" s="743"/>
      <c r="B16" s="753"/>
      <c r="C16" s="744"/>
      <c r="D16" s="753"/>
      <c r="E16" s="753"/>
      <c r="F16" s="744"/>
      <c r="G16" s="744"/>
      <c r="H16" s="753"/>
      <c r="I16" s="753"/>
      <c r="J16" s="753"/>
      <c r="K16" s="744"/>
      <c r="L16" s="769"/>
    </row>
    <row r="17" spans="1:12" ht="15.75" x14ac:dyDescent="0.25">
      <c r="A17" s="770"/>
      <c r="B17" s="753" t="s">
        <v>347</v>
      </c>
      <c r="C17" s="744"/>
      <c r="D17" s="744"/>
      <c r="E17" s="744"/>
      <c r="F17" s="744"/>
      <c r="G17" s="744"/>
      <c r="H17" s="744"/>
      <c r="I17" s="744"/>
      <c r="J17" s="744"/>
      <c r="K17" s="744"/>
      <c r="L17" s="771" t="s">
        <v>348</v>
      </c>
    </row>
    <row r="18" spans="1:12" x14ac:dyDescent="0.2">
      <c r="A18" s="1337" t="s">
        <v>349</v>
      </c>
      <c r="B18" s="744"/>
      <c r="C18" s="744"/>
      <c r="D18" s="744"/>
      <c r="E18" s="744"/>
      <c r="F18" s="772"/>
      <c r="G18" s="744"/>
      <c r="H18" s="744"/>
      <c r="I18" s="744"/>
      <c r="J18" s="744"/>
      <c r="K18" s="744"/>
      <c r="L18" s="773"/>
    </row>
    <row r="19" spans="1:12" x14ac:dyDescent="0.2">
      <c r="A19" s="1338"/>
      <c r="B19" s="753" t="s">
        <v>350</v>
      </c>
      <c r="C19" s="744"/>
      <c r="D19" s="753" t="s">
        <v>338</v>
      </c>
      <c r="E19" s="772" t="s">
        <v>351</v>
      </c>
      <c r="F19" s="772"/>
      <c r="G19" s="744"/>
      <c r="H19" s="744" t="s">
        <v>352</v>
      </c>
      <c r="I19" s="744"/>
      <c r="J19" s="744"/>
      <c r="K19" s="744"/>
      <c r="L19" s="774"/>
    </row>
    <row r="20" spans="1:12" x14ac:dyDescent="0.2">
      <c r="A20" s="1338"/>
      <c r="B20" s="744"/>
      <c r="C20" s="744"/>
      <c r="D20" s="744"/>
      <c r="E20" s="744"/>
      <c r="F20" s="744"/>
      <c r="G20" s="744"/>
      <c r="H20" s="775" t="s">
        <v>353</v>
      </c>
      <c r="I20" s="744"/>
      <c r="J20" s="775"/>
      <c r="K20" s="744"/>
      <c r="L20" s="776"/>
    </row>
    <row r="21" spans="1:12" x14ac:dyDescent="0.2">
      <c r="A21" s="1339"/>
      <c r="B21" s="744"/>
      <c r="C21" s="744"/>
      <c r="D21" s="744"/>
      <c r="E21" s="744"/>
      <c r="F21" s="744"/>
      <c r="G21" s="744"/>
      <c r="H21" s="1340" t="s">
        <v>354</v>
      </c>
      <c r="I21" s="744"/>
      <c r="J21" s="1340" t="s">
        <v>355</v>
      </c>
      <c r="K21" s="744"/>
      <c r="L21" s="777"/>
    </row>
    <row r="22" spans="1:12" x14ac:dyDescent="0.2">
      <c r="A22" s="778" t="s">
        <v>356</v>
      </c>
      <c r="B22" s="753" t="s">
        <v>357</v>
      </c>
      <c r="C22" s="744"/>
      <c r="D22" s="753" t="s">
        <v>338</v>
      </c>
      <c r="E22" s="772"/>
      <c r="F22" s="744"/>
      <c r="G22" s="744"/>
      <c r="H22" s="1341"/>
      <c r="I22" s="744"/>
      <c r="J22" s="1341"/>
      <c r="K22" s="744"/>
      <c r="L22" s="774"/>
    </row>
    <row r="23" spans="1:12" x14ac:dyDescent="0.2">
      <c r="A23" s="779"/>
      <c r="B23" s="753"/>
      <c r="C23" s="780" t="s">
        <v>358</v>
      </c>
      <c r="D23" s="780"/>
      <c r="E23" s="780"/>
      <c r="F23" s="780"/>
      <c r="G23" s="780"/>
      <c r="H23" s="781"/>
      <c r="I23" s="780"/>
      <c r="J23" s="781"/>
      <c r="K23" s="744"/>
      <c r="L23" s="782"/>
    </row>
    <row r="24" spans="1:12" x14ac:dyDescent="0.2">
      <c r="A24" s="779"/>
      <c r="B24" s="753"/>
      <c r="C24" s="744" t="s">
        <v>359</v>
      </c>
      <c r="D24" s="753"/>
      <c r="E24" s="744"/>
      <c r="F24" s="744"/>
      <c r="G24" s="744"/>
      <c r="H24" s="783"/>
      <c r="I24" s="744"/>
      <c r="J24" s="783"/>
      <c r="K24" s="744"/>
      <c r="L24" s="782"/>
    </row>
    <row r="25" spans="1:12" x14ac:dyDescent="0.2">
      <c r="A25" s="779"/>
      <c r="B25" s="744"/>
      <c r="C25" s="744" t="s">
        <v>360</v>
      </c>
      <c r="D25" s="753"/>
      <c r="E25" s="744"/>
      <c r="F25" s="744"/>
      <c r="G25" s="744"/>
      <c r="H25" s="784"/>
      <c r="I25" s="744"/>
      <c r="J25" s="784"/>
      <c r="K25" s="744"/>
      <c r="L25" s="777"/>
    </row>
    <row r="26" spans="1:12" x14ac:dyDescent="0.2">
      <c r="A26" s="779"/>
      <c r="B26" s="744"/>
      <c r="C26" s="744" t="s">
        <v>361</v>
      </c>
      <c r="D26" s="772"/>
      <c r="E26" s="744"/>
      <c r="F26" s="744"/>
      <c r="G26" s="744"/>
      <c r="H26" s="784"/>
      <c r="I26" s="744"/>
      <c r="J26" s="784"/>
      <c r="K26" s="744"/>
      <c r="L26" s="777"/>
    </row>
    <row r="27" spans="1:12" x14ac:dyDescent="0.2">
      <c r="A27" s="779"/>
      <c r="C27" s="772"/>
      <c r="H27" s="784"/>
      <c r="I27" s="744"/>
      <c r="J27" s="784"/>
      <c r="K27" s="744"/>
      <c r="L27" s="782"/>
    </row>
    <row r="28" spans="1:12" ht="15.75" thickBot="1" x14ac:dyDescent="0.25">
      <c r="A28" s="779"/>
      <c r="B28" s="753" t="s">
        <v>362</v>
      </c>
      <c r="C28" s="744" t="s">
        <v>363</v>
      </c>
      <c r="D28" s="744"/>
      <c r="E28" s="744"/>
      <c r="F28" s="744"/>
      <c r="G28" s="744"/>
      <c r="H28" s="785"/>
      <c r="I28" s="744"/>
      <c r="J28" s="786"/>
      <c r="K28" s="744"/>
      <c r="L28" s="777"/>
    </row>
    <row r="29" spans="1:12" ht="15.75" thickBot="1" x14ac:dyDescent="0.25">
      <c r="A29" s="779"/>
      <c r="B29" s="744"/>
      <c r="C29" s="744"/>
      <c r="D29" s="753"/>
      <c r="E29" s="744"/>
      <c r="F29" s="744"/>
      <c r="G29" s="787" t="s">
        <v>364</v>
      </c>
      <c r="H29" s="788">
        <f>SUM(H23:H28)</f>
        <v>0</v>
      </c>
      <c r="I29" s="744"/>
      <c r="J29" s="789">
        <f>SUM(J24:J28)</f>
        <v>0</v>
      </c>
      <c r="K29" s="744"/>
      <c r="L29" s="774">
        <f>J29</f>
        <v>0</v>
      </c>
    </row>
    <row r="30" spans="1:12" x14ac:dyDescent="0.2">
      <c r="A30" s="779"/>
      <c r="B30" s="744"/>
      <c r="C30" s="744"/>
      <c r="D30" s="744"/>
      <c r="E30" s="744"/>
      <c r="F30" s="744"/>
      <c r="G30" s="744"/>
      <c r="H30" s="744"/>
      <c r="I30" s="744"/>
      <c r="J30" s="790"/>
      <c r="K30" s="744"/>
      <c r="L30" s="777"/>
    </row>
    <row r="31" spans="1:12" x14ac:dyDescent="0.2">
      <c r="A31" s="779"/>
      <c r="B31" s="744"/>
      <c r="C31" s="744"/>
      <c r="D31" s="744"/>
      <c r="E31" s="744"/>
      <c r="F31" s="744"/>
      <c r="G31" s="744"/>
      <c r="H31" s="1344" t="s">
        <v>365</v>
      </c>
      <c r="I31" s="1345"/>
      <c r="J31" s="1346"/>
      <c r="K31" s="744"/>
      <c r="L31" s="777"/>
    </row>
    <row r="32" spans="1:12" x14ac:dyDescent="0.2">
      <c r="A32" s="779"/>
      <c r="B32" s="753" t="s">
        <v>366</v>
      </c>
      <c r="C32" s="744"/>
      <c r="D32" s="744"/>
      <c r="E32" s="744"/>
      <c r="F32" s="744"/>
      <c r="G32" s="744"/>
      <c r="H32" s="1340" t="s">
        <v>354</v>
      </c>
      <c r="I32" s="791"/>
      <c r="J32" s="1340" t="s">
        <v>355</v>
      </c>
      <c r="K32" s="744"/>
      <c r="L32" s="777"/>
    </row>
    <row r="33" spans="1:12" x14ac:dyDescent="0.2">
      <c r="A33" s="779"/>
      <c r="B33" s="744"/>
      <c r="C33" s="744"/>
      <c r="D33" s="744"/>
      <c r="E33" s="744"/>
      <c r="F33" s="744"/>
      <c r="G33" s="744"/>
      <c r="H33" s="1341"/>
      <c r="I33" s="792"/>
      <c r="J33" s="1341"/>
      <c r="K33" s="744"/>
      <c r="L33" s="777"/>
    </row>
    <row r="34" spans="1:12" x14ac:dyDescent="0.2">
      <c r="A34" s="778" t="s">
        <v>367</v>
      </c>
      <c r="B34" s="753" t="s">
        <v>368</v>
      </c>
      <c r="C34" s="744"/>
      <c r="D34" s="753" t="s">
        <v>338</v>
      </c>
      <c r="E34" s="793"/>
      <c r="F34" s="794"/>
      <c r="G34" s="795"/>
      <c r="H34" s="783"/>
      <c r="I34" s="796"/>
      <c r="J34" s="783"/>
      <c r="K34" s="744"/>
      <c r="L34" s="777"/>
    </row>
    <row r="35" spans="1:12" x14ac:dyDescent="0.2">
      <c r="A35" s="778"/>
      <c r="B35" s="753" t="s">
        <v>369</v>
      </c>
      <c r="C35" s="772"/>
      <c r="D35" s="797"/>
      <c r="E35" s="772"/>
      <c r="F35" s="1347"/>
      <c r="G35" s="1348"/>
      <c r="H35" s="785"/>
      <c r="I35" s="796"/>
      <c r="J35" s="785"/>
      <c r="K35" s="744"/>
      <c r="L35" s="777"/>
    </row>
    <row r="36" spans="1:12" x14ac:dyDescent="0.2">
      <c r="A36" s="778" t="s">
        <v>370</v>
      </c>
      <c r="B36" s="753" t="s">
        <v>371</v>
      </c>
      <c r="C36" s="772"/>
      <c r="D36" s="797"/>
      <c r="E36" s="772"/>
      <c r="F36" s="1347"/>
      <c r="G36" s="1348"/>
      <c r="H36" s="783"/>
      <c r="I36" s="796"/>
      <c r="J36" s="783"/>
      <c r="K36" s="744"/>
      <c r="L36" s="777"/>
    </row>
    <row r="37" spans="1:12" ht="15.75" thickBot="1" x14ac:dyDescent="0.25">
      <c r="A37" s="778"/>
      <c r="B37" s="744"/>
      <c r="C37" s="772"/>
      <c r="D37" s="772"/>
      <c r="E37" s="772"/>
      <c r="F37" s="772"/>
      <c r="G37" s="772"/>
      <c r="H37" s="785"/>
      <c r="I37" s="796"/>
      <c r="J37" s="785"/>
      <c r="K37" s="744"/>
      <c r="L37" s="777"/>
    </row>
    <row r="38" spans="1:12" ht="15.75" thickBot="1" x14ac:dyDescent="0.25">
      <c r="A38" s="779"/>
      <c r="B38" s="744"/>
      <c r="C38" s="1349" t="s">
        <v>372</v>
      </c>
      <c r="D38" s="1349"/>
      <c r="E38" s="1349"/>
      <c r="F38" s="1349"/>
      <c r="G38" s="1349"/>
      <c r="H38" s="788">
        <f>SUM(H34:H37)</f>
        <v>0</v>
      </c>
      <c r="I38" s="744"/>
      <c r="J38" s="798">
        <f>SUM(J34:J37)</f>
        <v>0</v>
      </c>
      <c r="K38" s="744"/>
      <c r="L38" s="774">
        <f>J38</f>
        <v>0</v>
      </c>
    </row>
    <row r="39" spans="1:12" x14ac:dyDescent="0.2">
      <c r="A39" s="799"/>
      <c r="B39" s="744"/>
      <c r="C39" s="772"/>
      <c r="D39" s="772"/>
      <c r="E39" s="772"/>
      <c r="F39" s="772"/>
      <c r="G39" s="772"/>
      <c r="H39" s="744"/>
      <c r="I39" s="744"/>
      <c r="J39" s="800"/>
      <c r="K39" s="744"/>
      <c r="L39" s="777"/>
    </row>
    <row r="40" spans="1:12" x14ac:dyDescent="0.2">
      <c r="A40" s="799"/>
      <c r="B40" s="753" t="s">
        <v>373</v>
      </c>
      <c r="C40" s="772"/>
      <c r="D40" s="772"/>
      <c r="E40" s="772"/>
      <c r="F40" s="772"/>
      <c r="G40" s="772"/>
      <c r="H40" s="1344" t="s">
        <v>374</v>
      </c>
      <c r="I40" s="1345"/>
      <c r="J40" s="1346"/>
      <c r="K40" s="744"/>
      <c r="L40" s="777"/>
    </row>
    <row r="41" spans="1:12" x14ac:dyDescent="0.2">
      <c r="A41" s="799"/>
      <c r="B41" s="744"/>
      <c r="C41" s="772"/>
      <c r="D41" s="772"/>
      <c r="E41" s="772"/>
      <c r="F41" s="772"/>
      <c r="G41" s="772"/>
      <c r="H41" s="1340" t="s">
        <v>354</v>
      </c>
      <c r="I41" s="791"/>
      <c r="J41" s="1340" t="s">
        <v>355</v>
      </c>
      <c r="K41" s="744"/>
      <c r="L41" s="777"/>
    </row>
    <row r="42" spans="1:12" x14ac:dyDescent="0.2">
      <c r="A42" s="799"/>
      <c r="B42" s="744"/>
      <c r="C42" s="772"/>
      <c r="D42" s="772"/>
      <c r="E42" s="772"/>
      <c r="F42" s="772"/>
      <c r="G42" s="772"/>
      <c r="H42" s="1341"/>
      <c r="I42" s="792"/>
      <c r="J42" s="1341"/>
      <c r="K42" s="744"/>
      <c r="L42" s="777"/>
    </row>
    <row r="43" spans="1:12" x14ac:dyDescent="0.2">
      <c r="A43" s="778" t="s">
        <v>375</v>
      </c>
      <c r="B43" s="753" t="s">
        <v>376</v>
      </c>
      <c r="C43" s="772"/>
      <c r="D43" s="797"/>
      <c r="E43" s="772"/>
      <c r="F43" s="1347"/>
      <c r="G43" s="1348"/>
      <c r="H43" s="801"/>
      <c r="I43" s="744"/>
      <c r="J43" s="801"/>
      <c r="K43" s="744"/>
      <c r="L43" s="777"/>
    </row>
    <row r="44" spans="1:12" x14ac:dyDescent="0.2">
      <c r="A44" s="778"/>
      <c r="B44" s="744"/>
      <c r="C44" s="772"/>
      <c r="D44" s="772"/>
      <c r="E44" s="772"/>
      <c r="F44" s="772"/>
      <c r="G44" s="802"/>
      <c r="H44" s="785"/>
      <c r="I44" s="744"/>
      <c r="J44" s="785"/>
      <c r="K44" s="744"/>
      <c r="L44" s="777"/>
    </row>
    <row r="45" spans="1:12" x14ac:dyDescent="0.2">
      <c r="A45" s="778" t="s">
        <v>375</v>
      </c>
      <c r="B45" s="753" t="s">
        <v>377</v>
      </c>
      <c r="C45" s="772"/>
      <c r="D45" s="797"/>
      <c r="E45" s="772"/>
      <c r="F45" s="794"/>
      <c r="G45" s="795"/>
      <c r="H45" s="783"/>
      <c r="I45" s="744"/>
      <c r="J45" s="783"/>
      <c r="K45" s="744"/>
      <c r="L45" s="777"/>
    </row>
    <row r="46" spans="1:12" ht="15.75" thickBot="1" x14ac:dyDescent="0.25">
      <c r="A46" s="778"/>
      <c r="B46" s="744"/>
      <c r="C46" s="772"/>
      <c r="D46" s="772"/>
      <c r="E46" s="772"/>
      <c r="F46" s="772"/>
      <c r="G46" s="802"/>
      <c r="H46" s="785"/>
      <c r="I46" s="744"/>
      <c r="J46" s="785"/>
      <c r="K46" s="744"/>
      <c r="L46" s="777"/>
    </row>
    <row r="47" spans="1:12" ht="15.75" thickBot="1" x14ac:dyDescent="0.25">
      <c r="A47" s="799"/>
      <c r="B47" s="1350" t="s">
        <v>378</v>
      </c>
      <c r="C47" s="1351"/>
      <c r="D47" s="1351"/>
      <c r="E47" s="1351"/>
      <c r="F47" s="1351"/>
      <c r="G47" s="1351"/>
      <c r="H47" s="803">
        <f>SUM(H43:H46)</f>
        <v>0</v>
      </c>
      <c r="I47" s="744"/>
      <c r="J47" s="798">
        <f>SUM(J43:J46)</f>
        <v>0</v>
      </c>
      <c r="K47" s="744"/>
      <c r="L47" s="774">
        <f>J47</f>
        <v>0</v>
      </c>
    </row>
    <row r="48" spans="1:12" x14ac:dyDescent="0.2">
      <c r="A48" s="799"/>
      <c r="B48" s="744"/>
      <c r="C48" s="744"/>
      <c r="D48" s="744"/>
      <c r="E48" s="744"/>
      <c r="F48" s="744"/>
      <c r="G48" s="744"/>
      <c r="H48" s="804"/>
      <c r="I48" s="744"/>
      <c r="J48" s="744"/>
      <c r="K48" s="744"/>
      <c r="L48" s="777"/>
    </row>
    <row r="49" spans="1:12" ht="16.5" thickBot="1" x14ac:dyDescent="0.3">
      <c r="A49" s="805" t="s">
        <v>379</v>
      </c>
      <c r="B49" s="806" t="s">
        <v>369</v>
      </c>
      <c r="C49" s="807"/>
      <c r="D49" s="807"/>
      <c r="E49" s="807"/>
      <c r="F49" s="535"/>
      <c r="G49" s="750" t="s">
        <v>380</v>
      </c>
      <c r="H49" s="808"/>
      <c r="I49" s="780"/>
      <c r="J49" s="809"/>
      <c r="K49" s="744"/>
      <c r="L49" s="810">
        <f>J49</f>
        <v>0</v>
      </c>
    </row>
    <row r="50" spans="1:12" ht="15.75" thickBot="1" x14ac:dyDescent="0.25">
      <c r="A50" s="799"/>
      <c r="B50" s="807"/>
      <c r="C50" s="811"/>
      <c r="D50" s="748"/>
      <c r="E50" s="748"/>
      <c r="F50" s="535"/>
      <c r="G50" s="748" t="s">
        <v>381</v>
      </c>
      <c r="H50" s="812">
        <f>SUM(H23:H28)+SUM(H34:H36)+SUM(H43:H45)+H49</f>
        <v>0</v>
      </c>
      <c r="I50" s="780"/>
      <c r="J50" s="812">
        <f>SUM(J23:J28)+SUM(J34:J36)+SUM(J43:J45)+J49</f>
        <v>0</v>
      </c>
      <c r="K50" s="744"/>
      <c r="L50" s="777"/>
    </row>
    <row r="51" spans="1:12" x14ac:dyDescent="0.2">
      <c r="A51" s="799"/>
      <c r="B51" s="811"/>
      <c r="C51" s="811"/>
      <c r="D51" s="811"/>
      <c r="E51" s="744"/>
      <c r="F51" s="744"/>
      <c r="G51" s="744"/>
      <c r="H51" s="744"/>
      <c r="I51" s="744"/>
      <c r="J51" s="744"/>
      <c r="K51" s="744"/>
      <c r="L51" s="782"/>
    </row>
    <row r="52" spans="1:12" x14ac:dyDescent="0.2">
      <c r="A52" s="799"/>
      <c r="B52" s="813"/>
      <c r="C52" s="813"/>
      <c r="D52" s="813"/>
      <c r="E52" s="814"/>
      <c r="F52" s="815"/>
      <c r="G52" s="815"/>
      <c r="H52" s="815"/>
      <c r="I52" s="815"/>
      <c r="J52" s="815"/>
      <c r="K52" s="815"/>
      <c r="L52" s="773"/>
    </row>
    <row r="53" spans="1:12" x14ac:dyDescent="0.2">
      <c r="A53" s="799"/>
      <c r="B53" s="772"/>
      <c r="C53" s="772"/>
      <c r="D53" s="772"/>
      <c r="E53" s="816" t="s">
        <v>382</v>
      </c>
      <c r="F53" s="744"/>
      <c r="G53" s="744"/>
      <c r="H53" s="744"/>
      <c r="I53" s="744"/>
      <c r="J53" s="744"/>
      <c r="K53" s="744"/>
      <c r="L53" s="817">
        <f>SUM(L18:L47)</f>
        <v>0</v>
      </c>
    </row>
    <row r="54" spans="1:12" x14ac:dyDescent="0.2">
      <c r="A54" s="799"/>
      <c r="B54" s="772"/>
      <c r="C54" s="772"/>
      <c r="D54" s="772"/>
      <c r="E54" s="816" t="s">
        <v>383</v>
      </c>
      <c r="F54" s="818">
        <v>0.14000000000000001</v>
      </c>
      <c r="G54" s="744" t="s">
        <v>384</v>
      </c>
      <c r="H54" s="819">
        <f>L53</f>
        <v>0</v>
      </c>
      <c r="I54" s="744"/>
      <c r="J54" s="744"/>
      <c r="K54" s="744"/>
      <c r="L54" s="782">
        <f>F54*L53</f>
        <v>0</v>
      </c>
    </row>
    <row r="55" spans="1:12" ht="15.75" thickBot="1" x14ac:dyDescent="0.25">
      <c r="A55" s="799"/>
      <c r="B55" s="772"/>
      <c r="C55" s="772"/>
      <c r="D55" s="772"/>
      <c r="E55" s="796" t="s">
        <v>385</v>
      </c>
      <c r="F55" s="744"/>
      <c r="G55" s="744"/>
      <c r="H55" s="744"/>
      <c r="I55" s="744"/>
      <c r="J55" s="744"/>
      <c r="K55" s="744"/>
      <c r="L55" s="820">
        <f>L49</f>
        <v>0</v>
      </c>
    </row>
    <row r="56" spans="1:12" ht="15.75" thickBot="1" x14ac:dyDescent="0.25">
      <c r="A56" s="799"/>
      <c r="B56" s="821"/>
      <c r="C56" s="821"/>
      <c r="D56" s="821"/>
      <c r="E56" s="1342" t="s">
        <v>386</v>
      </c>
      <c r="F56" s="1343"/>
      <c r="G56" s="1343"/>
      <c r="H56" s="1343"/>
      <c r="I56" s="775"/>
      <c r="J56" s="775"/>
      <c r="K56" s="775"/>
      <c r="L56" s="822">
        <f>L53+L54+L55</f>
        <v>0</v>
      </c>
    </row>
    <row r="57" spans="1:12" ht="15.75" thickBot="1" x14ac:dyDescent="0.25">
      <c r="A57" s="823"/>
      <c r="B57" s="824" t="s">
        <v>387</v>
      </c>
      <c r="C57" s="825"/>
      <c r="D57" s="825"/>
      <c r="E57" s="825"/>
      <c r="F57" s="825"/>
      <c r="G57" s="825"/>
      <c r="H57" s="825"/>
      <c r="I57" s="825"/>
      <c r="J57" s="825"/>
      <c r="K57" s="825"/>
      <c r="L57" s="826"/>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pageSetUpPr fitToPage="1"/>
  </sheetPr>
  <dimension ref="A1:J109"/>
  <sheetViews>
    <sheetView zoomScale="65" zoomScaleNormal="65" zoomScaleSheetLayoutView="75" workbookViewId="0">
      <selection activeCell="D7" sqref="D7"/>
    </sheetView>
  </sheetViews>
  <sheetFormatPr defaultRowHeight="15" x14ac:dyDescent="0.2"/>
  <cols>
    <col min="1" max="1" width="18.33203125" customWidth="1"/>
    <col min="2" max="2" width="3.88671875" customWidth="1"/>
    <col min="3" max="3" width="14" customWidth="1"/>
    <col min="4" max="4" width="23.77734375" customWidth="1"/>
    <col min="5" max="5" width="23.21875" customWidth="1"/>
    <col min="6" max="6" width="20.88671875" customWidth="1"/>
    <col min="7" max="7" width="19.109375" customWidth="1"/>
    <col min="8" max="8" width="18.6640625" customWidth="1"/>
    <col min="9" max="9" width="5.44140625" customWidth="1"/>
    <col min="10" max="10" width="8.6640625" customWidth="1"/>
  </cols>
  <sheetData>
    <row r="1" spans="1:10" ht="69.75" customHeight="1" thickTop="1" thickBot="1" x14ac:dyDescent="0.25">
      <c r="A1" s="1169" t="s">
        <v>332</v>
      </c>
      <c r="B1" s="1170"/>
      <c r="C1" s="1170"/>
      <c r="D1" s="1170"/>
      <c r="E1" s="1170"/>
      <c r="F1" s="1170"/>
      <c r="G1" s="1170"/>
      <c r="H1" s="1171"/>
    </row>
    <row r="2" spans="1:10" ht="60.75" customHeight="1" thickTop="1" x14ac:dyDescent="0.2">
      <c r="A2" s="1176"/>
      <c r="B2" s="1177"/>
      <c r="C2" s="1177"/>
      <c r="D2" s="1178"/>
      <c r="E2" s="1172" t="s">
        <v>163</v>
      </c>
      <c r="F2" s="1173"/>
      <c r="G2" s="1173"/>
      <c r="H2" s="346"/>
    </row>
    <row r="3" spans="1:10" ht="23.25" x14ac:dyDescent="0.2">
      <c r="A3" s="1179"/>
      <c r="B3" s="1180"/>
      <c r="C3" s="1180"/>
      <c r="D3" s="1181"/>
      <c r="E3" s="1174" t="str">
        <f>IF(C8="B","BUILDING PROJECT: 2009 FEES","USE OTHER INVOICE")</f>
        <v>BUILDING PROJECT: 2009 FEES</v>
      </c>
      <c r="F3" s="1175"/>
      <c r="G3" s="1175"/>
      <c r="H3" s="671"/>
    </row>
    <row r="4" spans="1:10" ht="19.5" customHeight="1" thickBot="1" x14ac:dyDescent="0.4">
      <c r="A4" s="670"/>
      <c r="B4" s="581"/>
      <c r="C4" s="581"/>
      <c r="D4" s="582"/>
      <c r="E4" s="709"/>
      <c r="F4" s="580"/>
      <c r="G4" s="580"/>
      <c r="H4" s="714" t="s">
        <v>331</v>
      </c>
    </row>
    <row r="5" spans="1:10" ht="18" customHeight="1" thickTop="1" x14ac:dyDescent="0.2">
      <c r="A5" s="720"/>
      <c r="B5" s="721"/>
      <c r="C5" s="719" t="s">
        <v>185</v>
      </c>
      <c r="D5" s="494"/>
      <c r="E5" s="2"/>
      <c r="F5" s="713" t="s">
        <v>299</v>
      </c>
      <c r="G5" s="1151"/>
      <c r="H5" s="1152"/>
      <c r="I5" s="3"/>
      <c r="J5" s="3"/>
    </row>
    <row r="6" spans="1:10" ht="18" customHeight="1" x14ac:dyDescent="0.2">
      <c r="A6" s="614"/>
      <c r="B6" s="722" t="s">
        <v>145</v>
      </c>
      <c r="C6" s="723" t="str">
        <f>IF(D6="","ERROR -&gt;","")</f>
        <v>ERROR -&gt;</v>
      </c>
      <c r="D6" s="495"/>
      <c r="E6" s="2"/>
      <c r="F6" s="715" t="s">
        <v>278</v>
      </c>
      <c r="G6" s="1153"/>
      <c r="H6" s="1154"/>
      <c r="I6" s="3"/>
      <c r="J6" s="3"/>
    </row>
    <row r="7" spans="1:10" ht="18" customHeight="1" x14ac:dyDescent="0.2">
      <c r="A7" s="115" t="s">
        <v>186</v>
      </c>
      <c r="B7" s="117"/>
      <c r="C7" s="725" t="s">
        <v>330</v>
      </c>
      <c r="D7" s="705"/>
      <c r="E7" s="707" t="s">
        <v>275</v>
      </c>
      <c r="F7" s="265"/>
      <c r="G7" s="710" t="s">
        <v>279</v>
      </c>
      <c r="H7" s="630"/>
      <c r="I7" s="3"/>
      <c r="J7" s="3"/>
    </row>
    <row r="8" spans="1:10" ht="18" customHeight="1" x14ac:dyDescent="0.2">
      <c r="A8" s="116"/>
      <c r="B8" s="722" t="s">
        <v>131</v>
      </c>
      <c r="C8" s="726" t="str">
        <f>IF(D8="ENGINEERING PROJECT","E",IF(D8="BUILDING PROJECT","B"))</f>
        <v>B</v>
      </c>
      <c r="D8" s="137" t="s">
        <v>300</v>
      </c>
      <c r="E8" s="706" t="s">
        <v>207</v>
      </c>
      <c r="F8" s="712"/>
      <c r="G8" s="708"/>
      <c r="H8" s="711"/>
      <c r="I8" s="3"/>
      <c r="J8" s="3"/>
    </row>
    <row r="9" spans="1:10" ht="18" customHeight="1" x14ac:dyDescent="0.2">
      <c r="A9" s="116"/>
      <c r="B9" s="117"/>
      <c r="C9" s="724" t="s">
        <v>325</v>
      </c>
      <c r="D9" s="625" t="s">
        <v>329</v>
      </c>
      <c r="E9" s="626" t="str">
        <f>IF($D$9="Yes", "NO OF DAYS","")</f>
        <v/>
      </c>
      <c r="F9" s="627">
        <v>1</v>
      </c>
      <c r="G9" s="628" t="str">
        <f>IF($D$9="Yes", "RATE","")</f>
        <v/>
      </c>
      <c r="H9" s="629">
        <v>0</v>
      </c>
      <c r="I9" s="3"/>
      <c r="J9" s="3"/>
    </row>
    <row r="10" spans="1:10" ht="18" customHeight="1" x14ac:dyDescent="0.2">
      <c r="A10" s="115"/>
      <c r="B10" s="117"/>
      <c r="C10" s="618" t="s">
        <v>124</v>
      </c>
      <c r="D10" s="1162"/>
      <c r="E10" s="1163"/>
      <c r="F10" s="1163"/>
      <c r="G10" s="1163"/>
      <c r="H10" s="1164"/>
      <c r="I10" s="3"/>
      <c r="J10" s="3"/>
    </row>
    <row r="11" spans="1:10" ht="18" customHeight="1" thickBot="1" x14ac:dyDescent="0.25">
      <c r="A11" s="622"/>
      <c r="B11" s="623"/>
      <c r="C11" s="624"/>
      <c r="D11" s="1107"/>
      <c r="E11" s="1108"/>
      <c r="F11" s="1108"/>
      <c r="G11" s="1108"/>
      <c r="H11" s="1109"/>
      <c r="I11" s="3"/>
      <c r="J11" s="3"/>
    </row>
    <row r="12" spans="1:10" ht="18" customHeight="1" thickTop="1" x14ac:dyDescent="0.2">
      <c r="A12" s="473"/>
      <c r="B12" s="620"/>
      <c r="C12" s="621" t="s">
        <v>125</v>
      </c>
      <c r="D12" s="1110"/>
      <c r="E12" s="1111"/>
      <c r="F12" s="1111"/>
      <c r="G12" s="1112"/>
      <c r="H12" s="125"/>
      <c r="I12" s="3"/>
      <c r="J12" s="3"/>
    </row>
    <row r="13" spans="1:10" ht="38.25" customHeight="1" x14ac:dyDescent="0.2">
      <c r="A13" s="115"/>
      <c r="B13" s="117"/>
      <c r="C13" s="618" t="s">
        <v>19</v>
      </c>
      <c r="D13" s="1165"/>
      <c r="E13" s="1166"/>
      <c r="F13" s="1166"/>
      <c r="G13" s="695" t="s">
        <v>280</v>
      </c>
      <c r="H13" s="630"/>
      <c r="I13" s="3"/>
      <c r="J13" s="3"/>
    </row>
    <row r="14" spans="1:10" ht="18" customHeight="1" x14ac:dyDescent="0.2">
      <c r="A14" s="143"/>
      <c r="B14" s="124"/>
      <c r="C14" s="619" t="s">
        <v>191</v>
      </c>
      <c r="D14" s="496"/>
      <c r="E14" s="475" t="s">
        <v>281</v>
      </c>
      <c r="F14" s="717"/>
      <c r="G14" s="144" t="s">
        <v>194</v>
      </c>
      <c r="H14" s="718"/>
      <c r="I14" s="3"/>
      <c r="J14" s="3"/>
    </row>
    <row r="15" spans="1:10" ht="18" customHeight="1" thickBot="1" x14ac:dyDescent="0.25">
      <c r="A15" s="143"/>
      <c r="B15" s="124"/>
      <c r="C15" s="619" t="s">
        <v>278</v>
      </c>
      <c r="D15" s="1155"/>
      <c r="E15" s="1156"/>
      <c r="F15" s="476"/>
      <c r="G15" s="477"/>
      <c r="H15" s="631"/>
      <c r="I15" s="3"/>
      <c r="J15" s="3"/>
    </row>
    <row r="16" spans="1:10" ht="18" customHeight="1" thickTop="1" x14ac:dyDescent="0.2">
      <c r="A16" s="115" t="s">
        <v>120</v>
      </c>
      <c r="B16" s="117"/>
      <c r="C16" s="347">
        <f>IF(D16="none", "NONE",D16)</f>
        <v>0</v>
      </c>
      <c r="D16" s="155"/>
      <c r="E16" s="126" t="str">
        <f>IF(D16="","&lt;--ERROR","")</f>
        <v>&lt;--ERROR</v>
      </c>
      <c r="F16" s="696" t="s">
        <v>270</v>
      </c>
      <c r="G16" s="1116"/>
      <c r="H16" s="1117"/>
      <c r="I16" s="3"/>
      <c r="J16" s="3"/>
    </row>
    <row r="17" spans="1:10" ht="18" customHeight="1" x14ac:dyDescent="0.2">
      <c r="A17" s="115"/>
      <c r="B17" s="118"/>
      <c r="C17" s="614" t="s">
        <v>187</v>
      </c>
      <c r="D17" s="155"/>
      <c r="E17" s="126" t="str">
        <f>IF(D17="","&lt;--ERROR","")</f>
        <v>&lt;--ERROR</v>
      </c>
      <c r="F17" s="697" t="s">
        <v>271</v>
      </c>
      <c r="G17" s="1095"/>
      <c r="H17" s="1096"/>
      <c r="I17" s="3"/>
      <c r="J17" s="3"/>
    </row>
    <row r="18" spans="1:10" ht="18" customHeight="1" x14ac:dyDescent="0.2">
      <c r="A18" s="115"/>
      <c r="B18" s="118"/>
      <c r="C18" s="614" t="s">
        <v>33</v>
      </c>
      <c r="D18" s="122"/>
      <c r="E18" s="103"/>
      <c r="F18" s="697" t="s">
        <v>272</v>
      </c>
      <c r="G18" s="1095"/>
      <c r="H18" s="1096"/>
      <c r="I18" s="3"/>
      <c r="J18" s="3"/>
    </row>
    <row r="19" spans="1:10" ht="18" customHeight="1" x14ac:dyDescent="0.2">
      <c r="A19" s="469" t="s">
        <v>184</v>
      </c>
      <c r="B19" s="470"/>
      <c r="C19" s="471">
        <f>IF(D19=2009,9)</f>
        <v>9</v>
      </c>
      <c r="D19" s="472">
        <v>2009</v>
      </c>
      <c r="E19" s="467"/>
      <c r="F19" s="697" t="s">
        <v>273</v>
      </c>
      <c r="G19" s="1095"/>
      <c r="H19" s="1096"/>
      <c r="I19" s="3"/>
      <c r="J19" s="3"/>
    </row>
    <row r="20" spans="1:10" ht="35.25" customHeight="1" x14ac:dyDescent="0.2">
      <c r="A20" s="1159" t="str">
        <f>IF(C19=9,"NDPW Scope of Engineering Services and Tariff of Fees for Persons Registered in terms of the Engineering Profession Act, 2000, (Act No.46 of 2000) of 1 Feb 2009",IF(C19=5,"Government Gazette No 29729 of 30 March 2007",IF(C19=6,"Government Gazette No 30891of 28 March 2008",IF(C19=7," USE 2009 INVOICE",("")))))</f>
        <v>NDPW Scope of Engineering Services and Tariff of Fees for Persons Registered in terms of the Engineering Profession Act, 2000, (Act No.46 of 2000) of 1 Feb 2009</v>
      </c>
      <c r="B20" s="1160"/>
      <c r="C20" s="1160"/>
      <c r="D20" s="1160"/>
      <c r="E20" s="1161"/>
      <c r="F20" s="698" t="s">
        <v>120</v>
      </c>
      <c r="G20" s="1157" t="s">
        <v>313</v>
      </c>
      <c r="H20" s="1158"/>
      <c r="I20" s="3"/>
      <c r="J20" s="3"/>
    </row>
    <row r="21" spans="1:10" ht="18" customHeight="1" x14ac:dyDescent="0.2">
      <c r="A21" s="727"/>
      <c r="B21" s="728"/>
      <c r="C21" s="729" t="s">
        <v>132</v>
      </c>
      <c r="D21" s="474" t="str">
        <f>IF($H$40&lt;H29,"TIME BASED FEES","PERCENTAGE BASED FEES")</f>
        <v>TIME BASED FEES</v>
      </c>
      <c r="E21" s="468"/>
      <c r="F21" s="697" t="s">
        <v>274</v>
      </c>
      <c r="G21" s="1095"/>
      <c r="H21" s="1097"/>
      <c r="I21" s="3"/>
      <c r="J21" s="3"/>
    </row>
    <row r="22" spans="1:10" ht="18" customHeight="1" x14ac:dyDescent="0.2">
      <c r="A22" s="440" t="s">
        <v>248</v>
      </c>
      <c r="B22" s="441"/>
      <c r="C22" s="442"/>
      <c r="D22" s="443">
        <v>1</v>
      </c>
      <c r="E22" s="468"/>
      <c r="F22" s="699" t="s">
        <v>292</v>
      </c>
      <c r="G22" s="1095"/>
      <c r="H22" s="1096"/>
      <c r="I22" s="3"/>
      <c r="J22" s="3"/>
    </row>
    <row r="23" spans="1:10" ht="18" customHeight="1" x14ac:dyDescent="0.2">
      <c r="A23" s="617"/>
      <c r="B23" s="117"/>
      <c r="C23" s="615" t="s">
        <v>147</v>
      </c>
      <c r="D23" s="122"/>
      <c r="E23" s="460"/>
      <c r="F23" s="700" t="s">
        <v>293</v>
      </c>
      <c r="G23" s="1095"/>
      <c r="H23" s="1096"/>
      <c r="I23" s="3"/>
      <c r="J23" s="3"/>
    </row>
    <row r="24" spans="1:10" ht="18" customHeight="1" x14ac:dyDescent="0.2">
      <c r="A24" s="617"/>
      <c r="B24" s="117"/>
      <c r="C24" s="616" t="s">
        <v>20</v>
      </c>
      <c r="D24" s="121"/>
      <c r="E24" s="20"/>
      <c r="F24" s="701" t="s">
        <v>273</v>
      </c>
      <c r="G24" s="1095"/>
      <c r="H24" s="1096"/>
      <c r="I24" s="3"/>
      <c r="J24" s="3"/>
    </row>
    <row r="25" spans="1:10" ht="18" customHeight="1" x14ac:dyDescent="0.2">
      <c r="A25" s="617"/>
      <c r="B25" s="117"/>
      <c r="C25" s="616" t="s">
        <v>126</v>
      </c>
      <c r="D25" s="121"/>
      <c r="E25" s="17"/>
      <c r="F25" s="702" t="s">
        <v>275</v>
      </c>
      <c r="G25" s="1095"/>
      <c r="H25" s="1096"/>
      <c r="I25" s="3"/>
      <c r="J25" s="3"/>
    </row>
    <row r="26" spans="1:10" ht="18" customHeight="1" x14ac:dyDescent="0.2">
      <c r="A26" s="115"/>
      <c r="B26" s="117"/>
      <c r="C26" s="613" t="s">
        <v>188</v>
      </c>
      <c r="D26" s="121"/>
      <c r="E26" s="103"/>
      <c r="F26" s="703" t="s">
        <v>276</v>
      </c>
      <c r="G26" s="1095"/>
      <c r="H26" s="1096"/>
      <c r="I26" s="3"/>
      <c r="J26" s="3"/>
    </row>
    <row r="27" spans="1:10" ht="18" customHeight="1" thickBot="1" x14ac:dyDescent="0.25">
      <c r="A27" s="566"/>
      <c r="B27" s="589"/>
      <c r="C27" s="590" t="str">
        <f>IF(E27=1,"STAGE COMPLETED",IF(E27=5,"STAGE COMPLETED","STAGE"))</f>
        <v>STAGE COMPLETED</v>
      </c>
      <c r="D27" s="138" t="s">
        <v>328</v>
      </c>
      <c r="E27" s="348">
        <f>IF(D27="Preliminary design",1,IF(D27="Design &amp; tender",2,IF(D27="Working drawing",3,IF(D27="Construction",4,IF(D27="Completion",5)))))</f>
        <v>1</v>
      </c>
      <c r="F27" s="704" t="s">
        <v>277</v>
      </c>
      <c r="G27" s="1167"/>
      <c r="H27" s="1168"/>
      <c r="I27" s="3"/>
      <c r="J27" s="3"/>
    </row>
    <row r="28" spans="1:10" ht="18" customHeight="1" thickTop="1" x14ac:dyDescent="0.2">
      <c r="A28" s="258"/>
      <c r="B28" s="142"/>
      <c r="C28" s="587" t="s">
        <v>314</v>
      </c>
      <c r="D28" s="588">
        <v>1</v>
      </c>
      <c r="E28" s="103"/>
      <c r="F28" s="103"/>
      <c r="G28" s="103"/>
      <c r="H28" s="632"/>
      <c r="I28" s="3"/>
      <c r="J28" s="3"/>
    </row>
    <row r="29" spans="1:10" ht="18" customHeight="1" thickBot="1" x14ac:dyDescent="0.25">
      <c r="A29" s="1148" t="s">
        <v>206</v>
      </c>
      <c r="B29" s="1149"/>
      <c r="C29" s="1150"/>
      <c r="D29" s="521" t="s">
        <v>195</v>
      </c>
      <c r="E29" s="522"/>
      <c r="F29" s="103"/>
      <c r="G29" s="103"/>
      <c r="H29" s="633">
        <f>Scales!B3</f>
        <v>440000</v>
      </c>
      <c r="I29" s="3"/>
      <c r="J29" s="3"/>
    </row>
    <row r="30" spans="1:10" ht="70.5" customHeight="1" thickTop="1" thickBot="1" x14ac:dyDescent="0.25">
      <c r="A30" s="1145" t="s">
        <v>196</v>
      </c>
      <c r="B30" s="1146"/>
      <c r="C30" s="1146"/>
      <c r="D30" s="1147"/>
      <c r="E30" s="106" t="s">
        <v>144</v>
      </c>
      <c r="F30" s="7" t="s">
        <v>151</v>
      </c>
      <c r="G30" s="7" t="s">
        <v>152</v>
      </c>
      <c r="H30" s="634" t="s">
        <v>150</v>
      </c>
      <c r="I30" s="3"/>
      <c r="J30" s="3"/>
    </row>
    <row r="31" spans="1:10" ht="24" customHeight="1" thickBot="1" x14ac:dyDescent="0.25">
      <c r="A31" s="1118" t="s">
        <v>222</v>
      </c>
      <c r="B31" s="1119"/>
      <c r="C31" s="1119"/>
      <c r="D31" s="1120"/>
      <c r="E31" s="154" t="s">
        <v>302</v>
      </c>
      <c r="F31" s="349">
        <f>IF(E27&lt;3,1,IF(E31="ESTIMATES ONLY",1,2))</f>
        <v>1</v>
      </c>
      <c r="G31" s="350"/>
      <c r="H31" s="350"/>
      <c r="I31" s="3"/>
      <c r="J31" s="3"/>
    </row>
    <row r="32" spans="1:10" ht="36.75" customHeight="1" thickTop="1" x14ac:dyDescent="0.2">
      <c r="A32" s="1113" t="s">
        <v>210</v>
      </c>
      <c r="B32" s="1114"/>
      <c r="C32" s="1114"/>
      <c r="D32" s="1115"/>
      <c r="E32" s="678"/>
      <c r="F32" s="678"/>
      <c r="G32" s="678"/>
      <c r="H32" s="673">
        <f t="shared" ref="H32:H39" si="0">IF($C$8="b",IF($E$27&lt;4,E32,IF($E$27=4,F32,IF($E$27=5,G32))))</f>
        <v>0</v>
      </c>
      <c r="I32" s="3"/>
      <c r="J32" s="3"/>
    </row>
    <row r="33" spans="1:10" ht="33" customHeight="1" x14ac:dyDescent="0.2">
      <c r="A33" s="1092" t="s">
        <v>211</v>
      </c>
      <c r="B33" s="1121"/>
      <c r="C33" s="1121"/>
      <c r="D33" s="1122"/>
      <c r="E33" s="679"/>
      <c r="F33" s="679"/>
      <c r="G33" s="679"/>
      <c r="H33" s="675">
        <f t="shared" si="0"/>
        <v>0</v>
      </c>
      <c r="J33" s="3"/>
    </row>
    <row r="34" spans="1:10" ht="33" customHeight="1" x14ac:dyDescent="0.2">
      <c r="A34" s="1092" t="s">
        <v>212</v>
      </c>
      <c r="B34" s="1093"/>
      <c r="C34" s="1093"/>
      <c r="D34" s="1094"/>
      <c r="E34" s="679"/>
      <c r="F34" s="679"/>
      <c r="G34" s="679"/>
      <c r="H34" s="675">
        <f t="shared" si="0"/>
        <v>0</v>
      </c>
      <c r="J34" s="3"/>
    </row>
    <row r="35" spans="1:10" ht="33" customHeight="1" x14ac:dyDescent="0.2">
      <c r="A35" s="1092" t="s">
        <v>213</v>
      </c>
      <c r="B35" s="1093"/>
      <c r="C35" s="1093"/>
      <c r="D35" s="1094"/>
      <c r="E35" s="679"/>
      <c r="F35" s="679"/>
      <c r="G35" s="679"/>
      <c r="H35" s="675">
        <f t="shared" si="0"/>
        <v>0</v>
      </c>
      <c r="J35" s="3"/>
    </row>
    <row r="36" spans="1:10" ht="33" customHeight="1" x14ac:dyDescent="0.2">
      <c r="A36" s="1092" t="s">
        <v>214</v>
      </c>
      <c r="B36" s="1121"/>
      <c r="C36" s="1121"/>
      <c r="D36" s="1122"/>
      <c r="E36" s="679"/>
      <c r="F36" s="679"/>
      <c r="G36" s="679"/>
      <c r="H36" s="675">
        <f t="shared" si="0"/>
        <v>0</v>
      </c>
      <c r="J36" s="3"/>
    </row>
    <row r="37" spans="1:10" ht="43.5" customHeight="1" x14ac:dyDescent="0.2">
      <c r="A37" s="1092" t="s">
        <v>215</v>
      </c>
      <c r="B37" s="1121"/>
      <c r="C37" s="1121"/>
      <c r="D37" s="1122"/>
      <c r="E37" s="679"/>
      <c r="F37" s="679"/>
      <c r="G37" s="679"/>
      <c r="H37" s="675">
        <f t="shared" si="0"/>
        <v>0</v>
      </c>
      <c r="J37" s="3"/>
    </row>
    <row r="38" spans="1:10" ht="44.25" customHeight="1" x14ac:dyDescent="0.2">
      <c r="A38" s="1092" t="s">
        <v>216</v>
      </c>
      <c r="B38" s="1121"/>
      <c r="C38" s="1121"/>
      <c r="D38" s="1122"/>
      <c r="E38" s="679"/>
      <c r="F38" s="679"/>
      <c r="G38" s="679"/>
      <c r="H38" s="675">
        <f t="shared" si="0"/>
        <v>0</v>
      </c>
      <c r="J38" s="3"/>
    </row>
    <row r="39" spans="1:10" ht="48" customHeight="1" thickBot="1" x14ac:dyDescent="0.25">
      <c r="A39" s="1126" t="s">
        <v>217</v>
      </c>
      <c r="B39" s="1127"/>
      <c r="C39" s="1127"/>
      <c r="D39" s="1128"/>
      <c r="E39" s="680"/>
      <c r="F39" s="680"/>
      <c r="G39" s="680"/>
      <c r="H39" s="681">
        <f t="shared" si="0"/>
        <v>0</v>
      </c>
      <c r="J39" s="3"/>
    </row>
    <row r="40" spans="1:10" ht="31.5" customHeight="1" thickBot="1" x14ac:dyDescent="0.25">
      <c r="A40" s="1123" t="s">
        <v>165</v>
      </c>
      <c r="B40" s="1124"/>
      <c r="C40" s="1124"/>
      <c r="D40" s="1125"/>
      <c r="E40" s="682">
        <f>SUM($E$32:$E$39)</f>
        <v>0</v>
      </c>
      <c r="F40" s="682">
        <f>SUM(F32:F39)</f>
        <v>0</v>
      </c>
      <c r="G40" s="682">
        <f>SUM(G32:G39)</f>
        <v>0</v>
      </c>
      <c r="H40" s="683">
        <f>SUM(H32:H39)</f>
        <v>0</v>
      </c>
    </row>
    <row r="41" spans="1:10" ht="31.5" customHeight="1" thickBot="1" x14ac:dyDescent="0.25">
      <c r="A41" s="1104" t="str">
        <f>IF(E27=5,IF(H40=H49,"","THE VALUE OF ( C) MUST BE THE SAME AS (D)"),"")</f>
        <v/>
      </c>
      <c r="B41" s="1105"/>
      <c r="C41" s="1105"/>
      <c r="D41" s="1105"/>
      <c r="E41" s="1106"/>
      <c r="F41" s="351" t="str">
        <f>IF($E$27=5,IF($H$49=$H$40,"","ERROR"),"")</f>
        <v/>
      </c>
      <c r="G41" s="351" t="str">
        <f>IF($E$27=5,IF(H49=H40,"","ERROR"),"")</f>
        <v/>
      </c>
      <c r="H41" s="635"/>
    </row>
    <row r="42" spans="1:10" ht="6.75" customHeight="1" thickBot="1" x14ac:dyDescent="0.25">
      <c r="A42" s="8"/>
      <c r="B42" s="119"/>
      <c r="C42" s="119"/>
      <c r="D42" s="119"/>
      <c r="E42" s="120"/>
      <c r="F42" s="356"/>
      <c r="G42" s="356"/>
      <c r="H42" s="636"/>
    </row>
    <row r="43" spans="1:10" ht="8.25" customHeight="1" thickBot="1" x14ac:dyDescent="0.25">
      <c r="A43" s="1102"/>
      <c r="B43" s="1103"/>
      <c r="C43" s="1103"/>
      <c r="D43" s="1103"/>
      <c r="E43" s="352"/>
      <c r="F43" s="353"/>
      <c r="G43" s="354"/>
      <c r="H43" s="637"/>
      <c r="I43" s="3"/>
      <c r="J43" s="3"/>
    </row>
    <row r="44" spans="1:10" ht="51.75" customHeight="1" thickTop="1" thickBot="1" x14ac:dyDescent="0.25">
      <c r="A44" s="1098" t="s">
        <v>203</v>
      </c>
      <c r="B44" s="1099"/>
      <c r="C44" s="1099"/>
      <c r="D44" s="1099"/>
      <c r="E44" s="1100"/>
      <c r="F44" s="1101"/>
      <c r="G44" s="355" t="s">
        <v>153</v>
      </c>
      <c r="H44" s="638" t="s">
        <v>150</v>
      </c>
      <c r="I44" s="3"/>
      <c r="J44" s="3"/>
    </row>
    <row r="45" spans="1:10" ht="31.5" customHeight="1" thickTop="1" x14ac:dyDescent="0.2">
      <c r="A45" s="1134" t="s">
        <v>218</v>
      </c>
      <c r="B45" s="1135"/>
      <c r="C45" s="1135"/>
      <c r="D45" s="1135"/>
      <c r="E45" s="1136"/>
      <c r="F45" s="1136"/>
      <c r="G45" s="672"/>
      <c r="H45" s="673">
        <f>IF($E$27&gt;3,G45,0)</f>
        <v>0</v>
      </c>
    </row>
    <row r="46" spans="1:10" ht="39" customHeight="1" x14ac:dyDescent="0.2">
      <c r="A46" s="1131" t="s">
        <v>219</v>
      </c>
      <c r="B46" s="1132"/>
      <c r="C46" s="1132"/>
      <c r="D46" s="1132"/>
      <c r="E46" s="1133"/>
      <c r="F46" s="1133"/>
      <c r="G46" s="674"/>
      <c r="H46" s="675">
        <f>IF($E$27&gt;3,G46,0)</f>
        <v>0</v>
      </c>
      <c r="I46" s="3"/>
      <c r="J46" s="3"/>
    </row>
    <row r="47" spans="1:10" ht="44.25" customHeight="1" x14ac:dyDescent="0.2">
      <c r="A47" s="1143" t="s">
        <v>220</v>
      </c>
      <c r="B47" s="1144"/>
      <c r="C47" s="1144"/>
      <c r="D47" s="1144"/>
      <c r="E47" s="1133"/>
      <c r="F47" s="1133"/>
      <c r="G47" s="674"/>
      <c r="H47" s="675">
        <f>IF($E$27&gt;3,G47,0)</f>
        <v>0</v>
      </c>
    </row>
    <row r="48" spans="1:10" ht="39" customHeight="1" thickBot="1" x14ac:dyDescent="0.25">
      <c r="A48" s="1134" t="s">
        <v>221</v>
      </c>
      <c r="B48" s="1137"/>
      <c r="C48" s="1137"/>
      <c r="D48" s="1137"/>
      <c r="E48" s="1138"/>
      <c r="F48" s="1138"/>
      <c r="G48" s="672"/>
      <c r="H48" s="673">
        <f>IF($E$27&gt;3,G48,0)</f>
        <v>0</v>
      </c>
    </row>
    <row r="49" spans="1:8" ht="33.75" customHeight="1" thickBot="1" x14ac:dyDescent="0.25">
      <c r="A49" s="1139" t="s">
        <v>166</v>
      </c>
      <c r="B49" s="1140"/>
      <c r="C49" s="1140"/>
      <c r="D49" s="1140"/>
      <c r="E49" s="1141"/>
      <c r="F49" s="1142"/>
      <c r="G49" s="676">
        <f>SUM(G45:G48)</f>
        <v>0</v>
      </c>
      <c r="H49" s="677">
        <f>SUM(H45:H48)</f>
        <v>0</v>
      </c>
    </row>
    <row r="50" spans="1:8" ht="15.75" thickTop="1" x14ac:dyDescent="0.2">
      <c r="A50" s="6"/>
      <c r="B50" s="6"/>
      <c r="C50" s="6"/>
      <c r="D50" s="6"/>
      <c r="E50" s="6"/>
      <c r="F50" s="6"/>
      <c r="G50" s="9"/>
    </row>
    <row r="59" spans="1:8" ht="18.75" customHeight="1" x14ac:dyDescent="0.2"/>
    <row r="66" ht="25.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108" spans="1:8" x14ac:dyDescent="0.2">
      <c r="A108" s="1"/>
      <c r="B108" s="1"/>
      <c r="C108" s="1"/>
      <c r="D108" s="1"/>
      <c r="E108" s="1"/>
      <c r="F108" s="1"/>
      <c r="G108" s="1"/>
      <c r="H108" s="1"/>
    </row>
    <row r="109" spans="1:8" x14ac:dyDescent="0.2">
      <c r="A109" s="1129"/>
      <c r="B109" s="1130"/>
      <c r="C109" s="1130"/>
      <c r="D109" s="1130"/>
      <c r="E109" s="1130"/>
      <c r="F109" s="1130"/>
      <c r="G109" s="1130"/>
      <c r="H109" s="1130"/>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5">
    <mergeCell ref="A1:H1"/>
    <mergeCell ref="E2:G2"/>
    <mergeCell ref="E3:G3"/>
    <mergeCell ref="A2:D3"/>
    <mergeCell ref="G5:H5"/>
    <mergeCell ref="G6:H6"/>
    <mergeCell ref="D15:E15"/>
    <mergeCell ref="G20:H20"/>
    <mergeCell ref="G17:H17"/>
    <mergeCell ref="A20:E20"/>
    <mergeCell ref="D10:H10"/>
    <mergeCell ref="D13:F13"/>
    <mergeCell ref="A109:H109"/>
    <mergeCell ref="A46:F46"/>
    <mergeCell ref="A45:F45"/>
    <mergeCell ref="A48:F48"/>
    <mergeCell ref="A49:F49"/>
    <mergeCell ref="A47:F47"/>
    <mergeCell ref="A44:F44"/>
    <mergeCell ref="A43:D43"/>
    <mergeCell ref="A41:E41"/>
    <mergeCell ref="D11:H11"/>
    <mergeCell ref="D12:G12"/>
    <mergeCell ref="A32:D32"/>
    <mergeCell ref="G25:H25"/>
    <mergeCell ref="G26:H26"/>
    <mergeCell ref="G16:H16"/>
    <mergeCell ref="A31:D31"/>
    <mergeCell ref="A33:D33"/>
    <mergeCell ref="A40:D40"/>
    <mergeCell ref="A39:D39"/>
    <mergeCell ref="A38:D38"/>
    <mergeCell ref="A37:D37"/>
    <mergeCell ref="A36:D36"/>
    <mergeCell ref="A35:D35"/>
    <mergeCell ref="A34:D34"/>
    <mergeCell ref="G24:H24"/>
    <mergeCell ref="G18:H18"/>
    <mergeCell ref="G19:H19"/>
    <mergeCell ref="G21:H21"/>
    <mergeCell ref="G22:H22"/>
    <mergeCell ref="G23:H23"/>
    <mergeCell ref="A30:D30"/>
    <mergeCell ref="A29:C29"/>
    <mergeCell ref="G27:H27"/>
  </mergeCells>
  <phoneticPr fontId="64" type="noConversion"/>
  <dataValidations count="6">
    <dataValidation type="list" allowBlank="1" showInputMessage="1" showErrorMessage="1" sqref="E31">
      <formula1>"ESTIMATES ONLY, TENDER VALUES"</formula1>
    </dataValidation>
    <dataValidation type="list" allowBlank="1" showInputMessage="1" showErrorMessage="1" sqref="D27">
      <formula1>"PRELIMINARY DESIGN, DESIGN &amp; TENDER,WORKING DRAWING,CONSTRUCTION,COMPLETION"</formula1>
    </dataValidation>
    <dataValidation type="list" allowBlank="1" showInputMessage="1" showErrorMessage="1" sqref="D29">
      <formula1>"Y,N"</formula1>
    </dataValidation>
    <dataValidation type="list" allowBlank="1" showInputMessage="1" showErrorMessage="1" sqref="D19">
      <formula1>"2009"</formula1>
    </dataValidation>
    <dataValidation type="list" allowBlank="1" showInputMessage="1" showErrorMessage="1" sqref="D9">
      <formula1>"YES,NO"</formula1>
    </dataValidation>
    <dataValidation type="list" allowBlank="1" showInputMessage="1" showErrorMessage="1" sqref="D8">
      <formula1>"BUILDING PROJECT, ENGINEERING PROJECT"</formula1>
    </dataValidation>
  </dataValidations>
  <printOptions horizontalCentered="1"/>
  <pageMargins left="0.35433070866141736" right="0.39370078740157483" top="0.78740157480314965" bottom="0.78740157480314965" header="0.51181102362204722" footer="0.51181102362204722"/>
  <pageSetup paperSize="8" scale="52"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0"/>
  </sheetPr>
  <dimension ref="A1:V92"/>
  <sheetViews>
    <sheetView topLeftCell="A73" zoomScale="70" zoomScaleNormal="75" zoomScaleSheetLayoutView="70" workbookViewId="0">
      <selection activeCell="O29" sqref="O29"/>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3.21875" customWidth="1"/>
    <col min="13" max="13" width="13.88671875" customWidth="1"/>
    <col min="14" max="14" width="4.109375" customWidth="1"/>
    <col min="15" max="15" width="16" customWidth="1"/>
    <col min="16" max="16" width="5.77734375" customWidth="1"/>
    <col min="17" max="17" width="18.77734375" customWidth="1"/>
    <col min="19" max="19" width="9.77734375" customWidth="1"/>
  </cols>
  <sheetData>
    <row r="1" spans="1:21" ht="40.5" customHeight="1" thickTop="1" x14ac:dyDescent="0.2">
      <c r="A1" s="564"/>
      <c r="B1" s="562"/>
      <c r="C1" s="562"/>
      <c r="D1" s="1197" t="s">
        <v>208</v>
      </c>
      <c r="E1" s="1197"/>
      <c r="F1" s="1197"/>
      <c r="G1" s="1198"/>
      <c r="H1" s="1199"/>
      <c r="I1" s="1199"/>
      <c r="J1" s="506"/>
      <c r="K1" s="1200" t="s">
        <v>209</v>
      </c>
      <c r="L1" s="1201"/>
      <c r="M1" s="1201"/>
      <c r="N1" s="1202"/>
      <c r="O1" s="1202"/>
      <c r="P1" s="1202"/>
      <c r="Q1" s="1203"/>
    </row>
    <row r="2" spans="1:21" ht="37.5" customHeight="1" x14ac:dyDescent="0.2">
      <c r="A2" s="565" t="s">
        <v>327</v>
      </c>
      <c r="B2" s="563"/>
      <c r="C2" s="563"/>
      <c r="D2" s="52"/>
      <c r="E2" s="52"/>
      <c r="F2" s="497"/>
      <c r="G2" s="497"/>
      <c r="H2" s="497"/>
      <c r="I2" s="52"/>
      <c r="J2" s="52"/>
      <c r="K2" s="1215" t="str">
        <f>'Input Data'!E3</f>
        <v>BUILDING PROJECT: 2009 FEES</v>
      </c>
      <c r="L2" s="1216"/>
      <c r="M2" s="1216"/>
      <c r="N2" s="1216"/>
      <c r="O2" s="1186"/>
      <c r="P2" s="1186"/>
      <c r="Q2" s="1192"/>
    </row>
    <row r="3" spans="1:21" ht="16.5" customHeight="1" x14ac:dyDescent="0.2">
      <c r="A3" s="566"/>
      <c r="B3" s="52"/>
      <c r="C3" s="52"/>
      <c r="D3" s="52"/>
      <c r="E3" s="52"/>
      <c r="F3" s="497"/>
      <c r="G3" s="497"/>
      <c r="H3" s="497"/>
      <c r="I3" s="52"/>
      <c r="J3" s="52"/>
      <c r="K3" s="52"/>
      <c r="L3" s="52"/>
      <c r="M3" s="52"/>
      <c r="N3" s="52"/>
      <c r="O3" s="52"/>
      <c r="P3" s="52"/>
      <c r="Q3" s="567" t="str">
        <f>'Input Data'!H4</f>
        <v>Version 3.2 2012-10</v>
      </c>
    </row>
    <row r="4" spans="1:21" ht="15.75" x14ac:dyDescent="0.2">
      <c r="A4" s="498"/>
      <c r="B4" s="52"/>
      <c r="C4" s="532"/>
      <c r="D4" s="535"/>
      <c r="E4" s="17"/>
      <c r="F4" s="59"/>
      <c r="G4" s="59"/>
      <c r="H4" s="59"/>
      <c r="I4" s="730" t="s">
        <v>333</v>
      </c>
      <c r="J4" s="1213">
        <f>'Input Data'!D24</f>
        <v>0</v>
      </c>
      <c r="K4" s="1214"/>
      <c r="L4" s="52"/>
      <c r="M4" s="52"/>
      <c r="N4" s="53"/>
      <c r="O4" s="53"/>
      <c r="P4" s="52"/>
      <c r="Q4" s="61"/>
    </row>
    <row r="5" spans="1:21" x14ac:dyDescent="0.2">
      <c r="A5" s="54" t="s">
        <v>21</v>
      </c>
      <c r="B5" s="1217">
        <f>'Input Data'!$D$10</f>
        <v>0</v>
      </c>
      <c r="C5" s="1218"/>
      <c r="D5" s="1218"/>
      <c r="E5" s="1218"/>
      <c r="F5" s="1218"/>
      <c r="G5" s="1218"/>
      <c r="H5" s="1218"/>
      <c r="I5" s="1218"/>
      <c r="J5" s="1218"/>
      <c r="K5" s="1218"/>
      <c r="L5" s="1218"/>
      <c r="M5" s="1218"/>
      <c r="N5" s="55"/>
      <c r="O5" s="55"/>
      <c r="P5" s="17"/>
      <c r="Q5" s="19"/>
    </row>
    <row r="6" spans="1:21" x14ac:dyDescent="0.2">
      <c r="A6" s="56"/>
      <c r="B6" s="1217">
        <f>'Input Data'!$D$11</f>
        <v>0</v>
      </c>
      <c r="C6" s="1218"/>
      <c r="D6" s="1218"/>
      <c r="E6" s="1218"/>
      <c r="F6" s="1218"/>
      <c r="G6" s="1218"/>
      <c r="H6" s="1218"/>
      <c r="I6" s="1218"/>
      <c r="J6" s="1218"/>
      <c r="K6" s="1218"/>
      <c r="L6" s="1218"/>
      <c r="M6" s="1218"/>
      <c r="N6" s="55"/>
      <c r="O6" s="55"/>
      <c r="P6" s="17"/>
      <c r="Q6" s="19"/>
    </row>
    <row r="7" spans="1:21" ht="15.75" thickBot="1" x14ac:dyDescent="0.25">
      <c r="A7" s="57" t="s">
        <v>157</v>
      </c>
      <c r="B7" s="731">
        <f>'Input Data'!D6</f>
        <v>0</v>
      </c>
      <c r="D7" s="1226"/>
      <c r="E7" s="1194"/>
      <c r="F7" s="485"/>
      <c r="G7" s="485"/>
      <c r="H7" s="485"/>
      <c r="I7" s="485"/>
      <c r="J7" s="1195" t="s">
        <v>23</v>
      </c>
      <c r="K7" s="1235"/>
      <c r="L7" s="1235"/>
      <c r="M7" s="485">
        <f>'Input Data'!$D$26</f>
        <v>0</v>
      </c>
      <c r="N7" s="481"/>
      <c r="O7" s="479" t="s">
        <v>148</v>
      </c>
      <c r="P7" s="1229">
        <f>'Input Data'!D23</f>
        <v>0</v>
      </c>
      <c r="Q7" s="1230"/>
      <c r="R7" s="1224"/>
      <c r="S7" s="1225"/>
    </row>
    <row r="8" spans="1:21" ht="15.75" thickTop="1" x14ac:dyDescent="0.2">
      <c r="A8" s="54" t="s">
        <v>270</v>
      </c>
      <c r="B8" s="1220">
        <f>'Input Data'!G16</f>
        <v>0</v>
      </c>
      <c r="C8" s="1221"/>
      <c r="D8" s="1221"/>
      <c r="E8" s="1221"/>
      <c r="F8" s="1221"/>
      <c r="G8" s="1221"/>
      <c r="H8" s="1221"/>
      <c r="I8" s="1221"/>
      <c r="J8" s="478"/>
      <c r="K8" s="482" t="s">
        <v>120</v>
      </c>
      <c r="L8" s="17"/>
      <c r="M8" s="139"/>
      <c r="N8" s="1232" t="str">
        <f>'Input Data'!G20</f>
        <v>NOT REGISTERED</v>
      </c>
      <c r="O8" s="1232"/>
      <c r="P8" s="166"/>
      <c r="Q8" s="486"/>
      <c r="R8" s="160"/>
      <c r="S8" s="160"/>
      <c r="T8" s="141"/>
    </row>
    <row r="9" spans="1:21" x14ac:dyDescent="0.2">
      <c r="A9" s="54" t="s">
        <v>19</v>
      </c>
      <c r="B9" s="1227">
        <f>'Input Data'!G17</f>
        <v>0</v>
      </c>
      <c r="C9" s="1228"/>
      <c r="D9" s="1228"/>
      <c r="E9" s="1228"/>
      <c r="F9" s="1228"/>
      <c r="G9" s="1228"/>
      <c r="H9" s="1228"/>
      <c r="I9" s="1228"/>
      <c r="J9" s="17"/>
      <c r="K9" s="60" t="s">
        <v>158</v>
      </c>
      <c r="L9" s="1233">
        <f>'Input Data'!D5</f>
        <v>0</v>
      </c>
      <c r="M9" s="1234"/>
      <c r="N9" s="1234"/>
      <c r="O9" s="1234"/>
      <c r="P9" s="140" t="s">
        <v>282</v>
      </c>
      <c r="Q9" s="492">
        <f>'Input Data'!D7</f>
        <v>0</v>
      </c>
      <c r="R9" s="463"/>
      <c r="S9" s="146"/>
    </row>
    <row r="10" spans="1:21" x14ac:dyDescent="0.2">
      <c r="A10" s="54"/>
      <c r="B10" s="1227">
        <f>'Input Data'!G18</f>
        <v>0</v>
      </c>
      <c r="C10" s="1231"/>
      <c r="D10" s="1231"/>
      <c r="E10" s="489" t="s">
        <v>289</v>
      </c>
      <c r="F10" s="484"/>
      <c r="G10" s="1218">
        <f>'Input Data'!G24</f>
        <v>0</v>
      </c>
      <c r="H10" s="1186"/>
      <c r="I10" s="1186"/>
      <c r="J10" s="1186"/>
      <c r="K10" s="478" t="s">
        <v>286</v>
      </c>
      <c r="L10" s="484">
        <f>'Input Data'!G25</f>
        <v>0</v>
      </c>
      <c r="M10" s="55"/>
      <c r="N10" s="60" t="s">
        <v>288</v>
      </c>
      <c r="O10" s="139">
        <f>'Input Data'!G26</f>
        <v>0</v>
      </c>
      <c r="P10" s="60" t="s">
        <v>287</v>
      </c>
      <c r="Q10" s="534">
        <f>'Input Data'!H7</f>
        <v>0</v>
      </c>
      <c r="R10" s="142"/>
    </row>
    <row r="11" spans="1:21" ht="15.75" thickBot="1" x14ac:dyDescent="0.25">
      <c r="A11" s="57" t="s">
        <v>283</v>
      </c>
      <c r="B11" s="1194">
        <f>'Input Data'!G5</f>
        <v>0</v>
      </c>
      <c r="C11" s="1212"/>
      <c r="D11" s="499" t="s">
        <v>189</v>
      </c>
      <c r="E11" s="1226">
        <f>'Input Data'!F7</f>
        <v>0</v>
      </c>
      <c r="F11" s="1194"/>
      <c r="G11" s="1194"/>
      <c r="H11" s="1194"/>
      <c r="I11" s="1194"/>
      <c r="J11" s="479" t="s">
        <v>284</v>
      </c>
      <c r="K11" s="500">
        <f>'Input Data'!F8</f>
        <v>0</v>
      </c>
      <c r="L11" s="58"/>
      <c r="M11" s="480" t="s">
        <v>285</v>
      </c>
      <c r="N11" s="1236">
        <f>'Input Data'!G6</f>
        <v>0</v>
      </c>
      <c r="O11" s="1237"/>
      <c r="P11" s="1237"/>
      <c r="Q11" s="1238"/>
    </row>
    <row r="12" spans="1:21" ht="15.75" thickTop="1" x14ac:dyDescent="0.2">
      <c r="A12" s="483" t="s">
        <v>22</v>
      </c>
      <c r="B12" s="1219">
        <f>'Input Data'!$D$12</f>
        <v>0</v>
      </c>
      <c r="C12" s="1218"/>
      <c r="D12" s="1218"/>
      <c r="E12" s="1218"/>
      <c r="F12" s="1218"/>
      <c r="G12" s="1218"/>
      <c r="H12" s="1218"/>
      <c r="I12" s="1218"/>
      <c r="J12" s="1218"/>
      <c r="K12" s="1218"/>
      <c r="L12" s="1218"/>
      <c r="M12" s="1218"/>
      <c r="N12" s="55"/>
      <c r="O12" s="55"/>
      <c r="P12" s="17"/>
      <c r="Q12" s="19"/>
    </row>
    <row r="13" spans="1:21" ht="16.5" customHeight="1" x14ac:dyDescent="0.2">
      <c r="A13" s="488" t="s">
        <v>19</v>
      </c>
      <c r="B13" s="1247">
        <f>'Input Data'!$D$13</f>
        <v>0</v>
      </c>
      <c r="C13" s="1248"/>
      <c r="D13" s="1248"/>
      <c r="E13" s="1248"/>
      <c r="F13" s="1248"/>
      <c r="G13" s="1248"/>
      <c r="H13" s="1248"/>
      <c r="I13" s="1248"/>
      <c r="J13" s="501" t="s">
        <v>280</v>
      </c>
      <c r="K13" s="502">
        <f>'Input Data'!H13</f>
        <v>0</v>
      </c>
      <c r="L13" s="489" t="s">
        <v>190</v>
      </c>
      <c r="M13" s="503">
        <f>'Input Data'!D14</f>
        <v>0</v>
      </c>
      <c r="N13" s="490" t="s">
        <v>284</v>
      </c>
      <c r="O13" s="139">
        <f>'Input Data'!F14</f>
        <v>0</v>
      </c>
      <c r="P13" s="478" t="s">
        <v>288</v>
      </c>
      <c r="Q13" s="504">
        <f>'Input Data'!H14</f>
        <v>0</v>
      </c>
    </row>
    <row r="14" spans="1:21" ht="15.75" x14ac:dyDescent="0.2">
      <c r="A14" s="54" t="s">
        <v>120</v>
      </c>
      <c r="B14" s="17"/>
      <c r="C14" s="1206">
        <f>'Input Data'!D16</f>
        <v>0</v>
      </c>
      <c r="D14" s="1208"/>
      <c r="E14" s="1208"/>
      <c r="F14" s="1208"/>
      <c r="G14" s="1208"/>
      <c r="H14" s="17"/>
      <c r="I14" s="1204"/>
      <c r="J14" s="1186"/>
      <c r="K14" s="1185"/>
      <c r="L14" s="1186"/>
      <c r="M14" s="17"/>
      <c r="N14" s="478" t="s">
        <v>285</v>
      </c>
      <c r="O14" s="1209">
        <f>'Input Data'!D15</f>
        <v>0</v>
      </c>
      <c r="P14" s="1210"/>
      <c r="Q14" s="1211"/>
    </row>
    <row r="15" spans="1:21" x14ac:dyDescent="0.2">
      <c r="A15" s="54" t="s">
        <v>187</v>
      </c>
      <c r="B15" s="17"/>
      <c r="C15" s="1206">
        <f>'Input Data'!D17</f>
        <v>0</v>
      </c>
      <c r="D15" s="1207"/>
      <c r="E15" s="1207"/>
      <c r="F15" s="1207"/>
      <c r="G15" s="1207"/>
      <c r="H15" s="13"/>
      <c r="I15" s="1204"/>
      <c r="J15" s="1186"/>
      <c r="K15" s="1185"/>
      <c r="L15" s="1186"/>
      <c r="M15" s="535"/>
      <c r="N15" s="55"/>
      <c r="O15" s="17"/>
      <c r="P15" s="17"/>
      <c r="Q15" s="487"/>
    </row>
    <row r="16" spans="1:21" x14ac:dyDescent="0.2">
      <c r="A16" s="54" t="s">
        <v>33</v>
      </c>
      <c r="B16" s="17"/>
      <c r="C16" s="1189">
        <f>'Input Data'!$D$18</f>
        <v>0</v>
      </c>
      <c r="D16" s="1190"/>
      <c r="E16" s="1190"/>
      <c r="F16" s="1190"/>
      <c r="G16" s="17"/>
      <c r="H16" s="52"/>
      <c r="I16" s="1204"/>
      <c r="J16" s="1186"/>
      <c r="K16" s="1185"/>
      <c r="L16" s="1186"/>
      <c r="M16" s="1204" t="s">
        <v>295</v>
      </c>
      <c r="N16" s="1205"/>
      <c r="O16" s="1205"/>
      <c r="P16" s="1191">
        <f>'Input Data'!$D$25</f>
        <v>0</v>
      </c>
      <c r="Q16" s="1192"/>
      <c r="R16" s="464"/>
      <c r="S16" s="464"/>
      <c r="T16" s="464"/>
      <c r="U16" s="59"/>
    </row>
    <row r="17" spans="1:22" ht="16.5" thickBot="1" x14ac:dyDescent="0.25">
      <c r="A17" s="57" t="s">
        <v>34</v>
      </c>
      <c r="B17" s="58"/>
      <c r="C17" s="1193" t="str">
        <f>'Input Data'!D21</f>
        <v>TIME BASED FEES</v>
      </c>
      <c r="D17" s="1194"/>
      <c r="E17" s="1194"/>
      <c r="F17" s="1194"/>
      <c r="G17" s="1194"/>
      <c r="H17" s="465"/>
      <c r="I17" s="1195"/>
      <c r="J17" s="1196"/>
      <c r="K17" s="1252"/>
      <c r="L17" s="1253"/>
      <c r="M17" s="1195" t="s">
        <v>294</v>
      </c>
      <c r="N17" s="1195"/>
      <c r="O17" s="1195"/>
      <c r="P17" s="170">
        <f>'Input Data'!D26</f>
        <v>0</v>
      </c>
      <c r="Q17" s="493"/>
    </row>
    <row r="18" spans="1:22" ht="24.75" customHeight="1" thickTop="1" thickBot="1" x14ac:dyDescent="0.25">
      <c r="A18" s="1187" t="str">
        <f>'Input Data'!C27</f>
        <v>STAGE COMPLETED</v>
      </c>
      <c r="B18" s="1188"/>
      <c r="C18" s="505" t="str">
        <f>IF('Input Data'!$E$27=1,"PRELIMINARY DESIGN (80% values)",IF('Input Data'!$E$27=2,"DESIGN &amp; TENDER",IF('Input Data'!$E$27=3,"WORKING DRAWING",IF('Input Data'!$E$27=4,"CONSTRUCTION","COMPLETION"))))</f>
        <v>PRELIMINARY DESIGN (80% values)</v>
      </c>
      <c r="D18" s="536"/>
      <c r="E18" s="52"/>
      <c r="F18" s="52"/>
      <c r="G18" s="506"/>
      <c r="H18" s="506"/>
      <c r="I18" s="52"/>
      <c r="J18" s="507"/>
      <c r="K18" s="491"/>
      <c r="L18" s="1254" t="s">
        <v>146</v>
      </c>
      <c r="M18" s="1188"/>
      <c r="N18" s="1188"/>
      <c r="O18" s="1188"/>
      <c r="P18" s="1255"/>
      <c r="Q18" s="645">
        <f>IF('Input Data'!$F$31=1,80%*'Input Data'!$H$40,'Input Data'!$H$40)</f>
        <v>0</v>
      </c>
    </row>
    <row r="19" spans="1:22" ht="21.75" customHeight="1" thickTop="1" x14ac:dyDescent="0.2">
      <c r="A19" s="358" t="s">
        <v>244</v>
      </c>
      <c r="B19" s="62"/>
      <c r="C19" s="62"/>
      <c r="D19" s="62"/>
      <c r="E19" s="62"/>
      <c r="F19" s="62"/>
      <c r="G19" s="62"/>
      <c r="H19" s="62"/>
      <c r="I19" s="62"/>
      <c r="J19" s="62"/>
      <c r="K19" s="62"/>
      <c r="L19" s="62"/>
      <c r="M19" s="62"/>
      <c r="N19" s="62"/>
      <c r="O19" s="62"/>
      <c r="P19" s="62"/>
      <c r="Q19" s="646"/>
    </row>
    <row r="20" spans="1:22" ht="18" x14ac:dyDescent="0.2">
      <c r="A20" s="357"/>
      <c r="B20" s="15"/>
      <c r="C20" s="18"/>
      <c r="D20" s="28"/>
      <c r="E20" s="28"/>
      <c r="F20" s="28"/>
      <c r="G20" s="28"/>
      <c r="H20" s="28"/>
      <c r="I20" s="30"/>
      <c r="J20" s="31"/>
      <c r="K20" s="21">
        <f>IF('Input Data'!C8="b",IF('Input Data'!$C$19=9,VLOOKUP($Q$18,SCALE_2009B,3)),0)</f>
        <v>0</v>
      </c>
      <c r="L20" s="74" t="s">
        <v>127</v>
      </c>
      <c r="M20" s="63">
        <f>IF('Input Data'!C8="b",IF('Input Data'!$C$19=9,VLOOKUP($Q$18,SCALE_2009B,4)),0)</f>
        <v>0.125</v>
      </c>
      <c r="N20" s="64" t="s">
        <v>1</v>
      </c>
      <c r="O20" s="65">
        <f>IF('Input Data'!C8="b",$Q$18-(IF('Input Data'!$C$19=9,VLOOKUP($Q$18,SCALE_2009B,1))),0)</f>
        <v>0</v>
      </c>
      <c r="P20" s="66" t="s">
        <v>3</v>
      </c>
      <c r="Q20" s="647">
        <f>IF('Input Data'!H40&gt;'Input Data'!H29,(K20+M20*O20),0)</f>
        <v>0</v>
      </c>
    </row>
    <row r="21" spans="1:22" ht="8.25" customHeight="1" x14ac:dyDescent="0.2">
      <c r="A21" s="67"/>
      <c r="B21" s="15"/>
      <c r="C21" s="18"/>
      <c r="D21" s="68"/>
      <c r="E21" s="68"/>
      <c r="F21" s="68"/>
      <c r="G21" s="68"/>
      <c r="H21" s="68"/>
      <c r="I21" s="18"/>
      <c r="J21" s="18"/>
      <c r="K21" s="69"/>
      <c r="L21" s="70"/>
      <c r="M21" s="71"/>
      <c r="N21" s="64"/>
      <c r="O21" s="21"/>
      <c r="P21" s="21"/>
      <c r="Q21" s="648"/>
    </row>
    <row r="22" spans="1:22" ht="12" customHeight="1" x14ac:dyDescent="0.2">
      <c r="A22" s="498"/>
      <c r="B22" s="52"/>
      <c r="C22" s="52"/>
      <c r="D22" s="52"/>
      <c r="E22" s="509"/>
      <c r="F22" s="509"/>
      <c r="G22" s="509"/>
      <c r="H22" s="509"/>
      <c r="I22" s="72"/>
      <c r="J22" s="73"/>
      <c r="K22" s="21"/>
      <c r="L22" s="74"/>
      <c r="M22" s="63"/>
      <c r="N22" s="64"/>
      <c r="O22" s="65"/>
      <c r="P22" s="66"/>
      <c r="Q22" s="647"/>
    </row>
    <row r="23" spans="1:22" ht="15" customHeight="1" x14ac:dyDescent="0.2">
      <c r="A23" s="498"/>
      <c r="B23" s="52"/>
      <c r="C23" s="52"/>
      <c r="D23" s="52"/>
      <c r="E23" s="509"/>
      <c r="F23" s="509"/>
      <c r="G23" s="509"/>
      <c r="H23" s="509"/>
      <c r="I23" s="72"/>
      <c r="J23" s="73"/>
      <c r="K23" s="21"/>
      <c r="L23" s="74"/>
      <c r="M23" s="52"/>
      <c r="N23" s="75" t="s">
        <v>149</v>
      </c>
      <c r="O23" s="65"/>
      <c r="P23" s="66"/>
      <c r="Q23" s="649">
        <f>SUM(Q20:Q22)</f>
        <v>0</v>
      </c>
    </row>
    <row r="24" spans="1:22" ht="7.5" customHeight="1" thickBot="1" x14ac:dyDescent="0.25">
      <c r="A24" s="76"/>
      <c r="B24" s="36"/>
      <c r="C24" s="77"/>
      <c r="D24" s="78"/>
      <c r="E24" s="78"/>
      <c r="F24" s="78"/>
      <c r="G24" s="78"/>
      <c r="H24" s="78"/>
      <c r="I24" s="77"/>
      <c r="J24" s="77"/>
      <c r="K24" s="79"/>
      <c r="L24" s="80"/>
      <c r="M24" s="81"/>
      <c r="N24" s="82"/>
      <c r="O24" s="80"/>
      <c r="P24" s="80"/>
      <c r="Q24" s="650"/>
    </row>
    <row r="25" spans="1:22" ht="21" customHeight="1" thickTop="1" x14ac:dyDescent="0.2">
      <c r="A25" s="83" t="s">
        <v>159</v>
      </c>
      <c r="B25" s="15"/>
      <c r="C25" s="18"/>
      <c r="D25" s="68"/>
      <c r="E25" s="68"/>
      <c r="F25" s="68"/>
      <c r="G25" s="68"/>
      <c r="H25" s="68"/>
      <c r="I25" s="18"/>
      <c r="J25" s="18"/>
      <c r="K25" s="69"/>
      <c r="L25" s="21"/>
      <c r="M25" s="71"/>
      <c r="N25" s="64"/>
      <c r="O25" s="21"/>
      <c r="P25" s="21"/>
      <c r="Q25" s="651"/>
    </row>
    <row r="26" spans="1:22" ht="21.75" customHeight="1" x14ac:dyDescent="0.2">
      <c r="A26" s="1245" t="s">
        <v>204</v>
      </c>
      <c r="B26" s="1240"/>
      <c r="C26" s="1240"/>
      <c r="D26" s="1240"/>
      <c r="E26" s="1240"/>
      <c r="F26" s="15"/>
      <c r="G26" s="15"/>
      <c r="H26" s="15"/>
      <c r="I26" s="52"/>
      <c r="J26" s="28"/>
      <c r="K26" s="716">
        <f>IF('Input Data'!$E$27=1,Scales!$K$4,IF('Input Data'!$E$27=2,Scales!$K$5,IF('Input Data'!$E$27=3,Scales!$K$6,0.75)))</f>
        <v>0.2</v>
      </c>
      <c r="L26" s="66" t="s">
        <v>2</v>
      </c>
      <c r="M26" s="359">
        <f>'Input Data'!$H$32</f>
        <v>0</v>
      </c>
      <c r="N26" s="64" t="s">
        <v>27</v>
      </c>
      <c r="O26" s="21">
        <f>$Q$20</f>
        <v>0</v>
      </c>
      <c r="P26" s="69"/>
      <c r="Q26" s="648">
        <f>IF('Input Data'!$D$29="Y",0,IF(M27=0,0,K26*M26/M27*O26))</f>
        <v>0</v>
      </c>
      <c r="S26" s="513"/>
      <c r="T26" s="513"/>
      <c r="U26" s="513"/>
      <c r="V26" s="513"/>
    </row>
    <row r="27" spans="1:22" ht="19.5" customHeight="1" x14ac:dyDescent="0.2">
      <c r="A27" s="1246"/>
      <c r="B27" s="1240"/>
      <c r="C27" s="1240"/>
      <c r="D27" s="1240"/>
      <c r="E27" s="1240"/>
      <c r="F27" s="15"/>
      <c r="G27" s="15"/>
      <c r="H27" s="15"/>
      <c r="I27" s="84"/>
      <c r="J27" s="68"/>
      <c r="K27" s="72"/>
      <c r="L27" s="21"/>
      <c r="M27" s="360">
        <f>'Input Data'!H40</f>
        <v>0</v>
      </c>
      <c r="N27" s="64"/>
      <c r="O27" s="21"/>
      <c r="P27" s="69"/>
      <c r="Q27" s="648"/>
      <c r="S27" s="513"/>
      <c r="T27" s="513"/>
      <c r="U27" s="513"/>
      <c r="V27" s="513"/>
    </row>
    <row r="28" spans="1:22" ht="8.25" customHeight="1" x14ac:dyDescent="0.2">
      <c r="A28" s="16"/>
      <c r="B28" s="11"/>
      <c r="C28" s="15"/>
      <c r="D28" s="15"/>
      <c r="E28" s="15"/>
      <c r="F28" s="15"/>
      <c r="G28" s="15"/>
      <c r="H28" s="15"/>
      <c r="I28" s="85"/>
      <c r="J28" s="73"/>
      <c r="K28" s="29"/>
      <c r="L28" s="86"/>
      <c r="M28" s="86"/>
      <c r="N28" s="87"/>
      <c r="O28" s="86"/>
      <c r="P28" s="86"/>
      <c r="Q28" s="652"/>
      <c r="S28" s="513"/>
      <c r="T28" s="513"/>
      <c r="U28" s="513"/>
      <c r="V28" s="513"/>
    </row>
    <row r="29" spans="1:22" ht="18.75" customHeight="1" x14ac:dyDescent="0.2">
      <c r="A29" s="1239" t="s">
        <v>202</v>
      </c>
      <c r="B29" s="1114"/>
      <c r="C29" s="1240"/>
      <c r="D29" s="1240"/>
      <c r="E29" s="462"/>
      <c r="F29" s="462"/>
      <c r="G29" s="72"/>
      <c r="H29" s="462"/>
      <c r="I29" s="85">
        <f>IF('Input Data'!$H$33&gt;0,1.25,0)</f>
        <v>0</v>
      </c>
      <c r="J29" s="28" t="s">
        <v>1</v>
      </c>
      <c r="K29" s="716">
        <f>IF('Input Data'!$E$27=1,Scales!$K$4,IF('Input Data'!$E$27=2,Scales!$K$5,IF('Input Data'!$E$27=3,Scales!$K$6,0.75)))</f>
        <v>0.2</v>
      </c>
      <c r="L29" s="66" t="s">
        <v>2</v>
      </c>
      <c r="M29" s="21">
        <f>'Input Data'!$H$33</f>
        <v>0</v>
      </c>
      <c r="N29" s="64" t="s">
        <v>27</v>
      </c>
      <c r="O29" s="21">
        <f>$Q$20</f>
        <v>0</v>
      </c>
      <c r="P29" s="21"/>
      <c r="Q29" s="648">
        <f>IF('Input Data'!D29="Y",0,IF(M30=0,0,I29*K29*M29/M30*O29))</f>
        <v>0</v>
      </c>
      <c r="S29" s="513"/>
      <c r="T29" s="31"/>
      <c r="U29" s="31"/>
      <c r="V29" s="31"/>
    </row>
    <row r="30" spans="1:22" ht="15" customHeight="1" x14ac:dyDescent="0.2">
      <c r="A30" s="1241"/>
      <c r="B30" s="1186"/>
      <c r="C30" s="1186"/>
      <c r="D30" s="1186"/>
      <c r="E30" s="15"/>
      <c r="F30" s="15"/>
      <c r="G30" s="15"/>
      <c r="H30" s="15"/>
      <c r="I30" s="85"/>
      <c r="J30" s="73"/>
      <c r="K30" s="29"/>
      <c r="L30" s="86"/>
      <c r="M30" s="360">
        <f>'Input Data'!H40</f>
        <v>0</v>
      </c>
      <c r="N30" s="87"/>
      <c r="O30" s="86"/>
      <c r="P30" s="86"/>
      <c r="Q30" s="652"/>
      <c r="S30" s="513"/>
      <c r="T30" s="31"/>
      <c r="U30" s="31"/>
      <c r="V30" s="31"/>
    </row>
    <row r="31" spans="1:22" ht="8.25" customHeight="1" x14ac:dyDescent="0.2">
      <c r="A31" s="12"/>
      <c r="B31" s="13"/>
      <c r="C31" s="13"/>
      <c r="D31" s="13"/>
      <c r="E31" s="15"/>
      <c r="F31" s="15"/>
      <c r="G31" s="15"/>
      <c r="H31" s="15"/>
      <c r="I31" s="85"/>
      <c r="J31" s="73"/>
      <c r="K31" s="72"/>
      <c r="L31" s="66"/>
      <c r="M31" s="88"/>
      <c r="N31" s="87"/>
      <c r="O31" s="88"/>
      <c r="P31" s="86"/>
      <c r="Q31" s="652"/>
      <c r="S31" s="513"/>
      <c r="T31" s="31"/>
      <c r="U31" s="31"/>
      <c r="V31" s="31"/>
    </row>
    <row r="32" spans="1:22" ht="16.5" customHeight="1" x14ac:dyDescent="0.2">
      <c r="A32" s="1113" t="s">
        <v>156</v>
      </c>
      <c r="B32" s="1242"/>
      <c r="C32" s="1242"/>
      <c r="D32" s="1242"/>
      <c r="E32" s="15"/>
      <c r="F32" s="15"/>
      <c r="G32" s="15"/>
      <c r="H32" s="15"/>
      <c r="I32" s="89">
        <f>IF('Input Data'!$H34&gt;0,0.25,0)</f>
        <v>0</v>
      </c>
      <c r="J32" s="28" t="s">
        <v>1</v>
      </c>
      <c r="K32" s="716">
        <f>IF('Input Data'!$E$27=1,Scales!$K$4,IF('Input Data'!$E$27=2,Scales!$K$5,IF('Input Data'!$E$27=3,Scales!$K$6,0.75)))</f>
        <v>0.2</v>
      </c>
      <c r="L32" s="66" t="s">
        <v>2</v>
      </c>
      <c r="M32" s="21">
        <f>'Input Data'!$H$34</f>
        <v>0</v>
      </c>
      <c r="N32" s="28" t="s">
        <v>1</v>
      </c>
      <c r="O32" s="21">
        <f>$Q$20</f>
        <v>0</v>
      </c>
      <c r="P32" s="28"/>
      <c r="Q32" s="648">
        <f>IF('Input Data'!D29="Y",0,IF(M33=0,0,I32*K32*M32/M33*O32))</f>
        <v>0</v>
      </c>
      <c r="S32" s="513"/>
      <c r="T32" s="31"/>
      <c r="U32" s="31"/>
      <c r="V32" s="31"/>
    </row>
    <row r="33" spans="1:22" ht="16.5" customHeight="1" x14ac:dyDescent="0.2">
      <c r="A33" s="1243"/>
      <c r="B33" s="1244"/>
      <c r="C33" s="1244"/>
      <c r="D33" s="1244"/>
      <c r="E33" s="15"/>
      <c r="F33" s="15"/>
      <c r="G33" s="15"/>
      <c r="H33" s="15"/>
      <c r="I33" s="85"/>
      <c r="J33" s="73"/>
      <c r="K33" s="72"/>
      <c r="L33" s="66"/>
      <c r="M33" s="360">
        <f>'Input Data'!H40</f>
        <v>0</v>
      </c>
      <c r="N33" s="87"/>
      <c r="O33" s="88"/>
      <c r="P33" s="86"/>
      <c r="Q33" s="652"/>
      <c r="S33" s="513"/>
      <c r="T33" s="31"/>
      <c r="U33" s="31"/>
      <c r="V33" s="31"/>
    </row>
    <row r="34" spans="1:22" ht="10.5" customHeight="1" x14ac:dyDescent="0.2">
      <c r="A34" s="14"/>
      <c r="B34" s="11"/>
      <c r="C34" s="15"/>
      <c r="D34" s="15"/>
      <c r="E34" s="15"/>
      <c r="F34" s="15"/>
      <c r="G34" s="15"/>
      <c r="H34" s="15"/>
      <c r="I34" s="85"/>
      <c r="J34" s="73"/>
      <c r="K34" s="72"/>
      <c r="L34" s="66"/>
      <c r="M34" s="88"/>
      <c r="N34" s="87"/>
      <c r="O34" s="88"/>
      <c r="P34" s="86"/>
      <c r="Q34" s="652"/>
      <c r="S34" s="514"/>
      <c r="T34" s="514"/>
      <c r="U34" s="514"/>
      <c r="V34" s="514"/>
    </row>
    <row r="35" spans="1:22" ht="13.5" customHeight="1" x14ac:dyDescent="0.2">
      <c r="A35" s="1239" t="s">
        <v>197</v>
      </c>
      <c r="B35" s="1114"/>
      <c r="C35" s="1240"/>
      <c r="D35" s="1240"/>
      <c r="E35" s="462"/>
      <c r="F35" s="462"/>
      <c r="G35" s="462"/>
      <c r="H35" s="462"/>
      <c r="I35" s="89">
        <f>IF('Input Data'!$H$35&gt;0,1.25,0)</f>
        <v>0</v>
      </c>
      <c r="J35" s="28" t="s">
        <v>1</v>
      </c>
      <c r="K35" s="716">
        <f>IF('Input Data'!$E$27=1,Scales!$K$4,IF('Input Data'!$E$27=2,Scales!$K$5,IF('Input Data'!$E$27=3,Scales!$K$6,0.75)))</f>
        <v>0.2</v>
      </c>
      <c r="L35" s="66" t="s">
        <v>2</v>
      </c>
      <c r="M35" s="21">
        <f>'Input Data'!$H$35</f>
        <v>0</v>
      </c>
      <c r="N35" s="64" t="s">
        <v>27</v>
      </c>
      <c r="O35" s="21">
        <f>$Q$20</f>
        <v>0</v>
      </c>
      <c r="P35" s="21"/>
      <c r="Q35" s="648">
        <f>IF('Input Data'!D29="Y",0,IF(M36=0,0,I35*K35*M35/M36*O35))</f>
        <v>0</v>
      </c>
      <c r="S35" s="514"/>
      <c r="T35" s="514"/>
      <c r="U35" s="514"/>
      <c r="V35" s="514"/>
    </row>
    <row r="36" spans="1:22" ht="18.75" customHeight="1" x14ac:dyDescent="0.2">
      <c r="A36" s="1241"/>
      <c r="B36" s="1186"/>
      <c r="C36" s="1186"/>
      <c r="D36" s="1186"/>
      <c r="E36" s="15"/>
      <c r="F36" s="15"/>
      <c r="G36" s="15"/>
      <c r="H36" s="15"/>
      <c r="I36" s="85"/>
      <c r="J36" s="73"/>
      <c r="K36" s="72"/>
      <c r="L36" s="66"/>
      <c r="M36" s="360">
        <f>'Input Data'!H40</f>
        <v>0</v>
      </c>
      <c r="N36" s="87"/>
      <c r="O36" s="88"/>
      <c r="P36" s="86"/>
      <c r="Q36" s="652"/>
      <c r="S36" s="515"/>
      <c r="T36" s="514"/>
      <c r="U36" s="514"/>
      <c r="V36" s="514"/>
    </row>
    <row r="37" spans="1:22" ht="9.75" customHeight="1" x14ac:dyDescent="0.2">
      <c r="A37" s="16"/>
      <c r="B37" s="11"/>
      <c r="C37" s="15"/>
      <c r="D37" s="15"/>
      <c r="E37" s="15"/>
      <c r="F37" s="15"/>
      <c r="G37" s="15"/>
      <c r="H37" s="15"/>
      <c r="I37" s="85"/>
      <c r="J37" s="73"/>
      <c r="K37" s="72"/>
      <c r="L37" s="66"/>
      <c r="M37" s="88"/>
      <c r="N37" s="87"/>
      <c r="O37" s="88"/>
      <c r="P37" s="86"/>
      <c r="Q37" s="652"/>
      <c r="S37" s="515"/>
      <c r="T37" s="514"/>
      <c r="U37" s="514"/>
      <c r="V37" s="514"/>
    </row>
    <row r="38" spans="1:22" ht="15.75" customHeight="1" x14ac:dyDescent="0.2">
      <c r="A38" s="1113" t="s">
        <v>198</v>
      </c>
      <c r="B38" s="1242"/>
      <c r="C38" s="1242"/>
      <c r="D38" s="1242"/>
      <c r="E38" s="461"/>
      <c r="F38" s="461"/>
      <c r="G38" s="89">
        <f>IF('Input Data'!$H$36&gt;0,0.25,0)</f>
        <v>0</v>
      </c>
      <c r="H38" s="28" t="s">
        <v>1</v>
      </c>
      <c r="I38" s="85">
        <f>IF('Input Data'!$H$36&gt;0,1.25,0)</f>
        <v>0</v>
      </c>
      <c r="J38" s="28" t="s">
        <v>1</v>
      </c>
      <c r="K38" s="716">
        <f>IF('Input Data'!$E$27=1,Scales!$K$4,IF('Input Data'!$E$27=2,Scales!$K$5,IF('Input Data'!$E$27=3,Scales!$K$6,0.75)))</f>
        <v>0.2</v>
      </c>
      <c r="L38" s="66" t="s">
        <v>2</v>
      </c>
      <c r="M38" s="21">
        <f>'Input Data'!$H$36</f>
        <v>0</v>
      </c>
      <c r="N38" s="28" t="s">
        <v>1</v>
      </c>
      <c r="O38" s="21">
        <f>$Q$20</f>
        <v>0</v>
      </c>
      <c r="P38" s="86"/>
      <c r="Q38" s="648">
        <f>IF('Input Data'!D29="Y",0,IF(M39=0,0,G38*I38*K38*M38/M39*O38))</f>
        <v>0</v>
      </c>
      <c r="S38" s="515"/>
      <c r="T38" s="514"/>
      <c r="U38" s="514"/>
      <c r="V38" s="514"/>
    </row>
    <row r="39" spans="1:22" ht="21.75" customHeight="1" x14ac:dyDescent="0.2">
      <c r="A39" s="1243"/>
      <c r="B39" s="1244"/>
      <c r="C39" s="1244"/>
      <c r="D39" s="1244"/>
      <c r="E39" s="461"/>
      <c r="F39" s="461"/>
      <c r="G39" s="461"/>
      <c r="H39" s="461"/>
      <c r="I39" s="85"/>
      <c r="J39" s="73"/>
      <c r="K39" s="72"/>
      <c r="L39" s="86"/>
      <c r="M39" s="360">
        <f>'Input Data'!H40</f>
        <v>0</v>
      </c>
      <c r="N39" s="87"/>
      <c r="O39" s="86"/>
      <c r="P39" s="86"/>
      <c r="Q39" s="652"/>
      <c r="S39" s="515"/>
      <c r="T39" s="514"/>
      <c r="U39" s="514"/>
      <c r="V39" s="514"/>
    </row>
    <row r="40" spans="1:22" ht="9.75" customHeight="1" x14ac:dyDescent="0.2">
      <c r="A40" s="16"/>
      <c r="B40" s="11"/>
      <c r="C40" s="15"/>
      <c r="D40" s="15"/>
      <c r="E40" s="15"/>
      <c r="F40" s="15"/>
      <c r="G40" s="15"/>
      <c r="H40" s="15"/>
      <c r="I40" s="85"/>
      <c r="J40" s="73"/>
      <c r="K40" s="72"/>
      <c r="L40" s="66"/>
      <c r="M40" s="88"/>
      <c r="N40" s="87"/>
      <c r="O40" s="88"/>
      <c r="P40" s="86"/>
      <c r="Q40" s="652"/>
      <c r="S40" s="515"/>
      <c r="T40" s="514"/>
      <c r="U40" s="514"/>
      <c r="V40" s="514"/>
    </row>
    <row r="41" spans="1:22" ht="17.25" customHeight="1" x14ac:dyDescent="0.2">
      <c r="A41" s="1113" t="s">
        <v>199</v>
      </c>
      <c r="B41" s="1242"/>
      <c r="C41" s="1242"/>
      <c r="D41" s="1242"/>
      <c r="E41" s="52"/>
      <c r="F41" s="52"/>
      <c r="G41" s="89">
        <f>IF('Input Data'!$H$37&gt;0,1.25,0)</f>
        <v>0</v>
      </c>
      <c r="H41" s="28" t="s">
        <v>1</v>
      </c>
      <c r="I41" s="85">
        <f>IF('Input Data'!$H$37&gt;0,1.25,0)</f>
        <v>0</v>
      </c>
      <c r="J41" s="28" t="s">
        <v>1</v>
      </c>
      <c r="K41" s="716">
        <f>IF('Input Data'!$E$27=1,Scales!$K$4,IF('Input Data'!$E$27=2,Scales!$K$5,IF('Input Data'!$E$27=3,Scales!$K$6,0.75)))</f>
        <v>0.2</v>
      </c>
      <c r="L41" s="66" t="s">
        <v>2</v>
      </c>
      <c r="M41" s="21">
        <f>'Input Data'!$H$37</f>
        <v>0</v>
      </c>
      <c r="N41" s="28" t="s">
        <v>1</v>
      </c>
      <c r="O41" s="21">
        <f>$Q$20</f>
        <v>0</v>
      </c>
      <c r="P41" s="52"/>
      <c r="Q41" s="648">
        <f>IF('Input Data'!D29="Y",0,IF(M42=0,0,G41*I41*K41*M41/M42*O41))</f>
        <v>0</v>
      </c>
      <c r="S41" s="515"/>
      <c r="T41" s="514"/>
      <c r="U41" s="514"/>
      <c r="V41" s="514"/>
    </row>
    <row r="42" spans="1:22" ht="22.5" customHeight="1" x14ac:dyDescent="0.2">
      <c r="A42" s="1243"/>
      <c r="B42" s="1244"/>
      <c r="C42" s="1244"/>
      <c r="D42" s="1244"/>
      <c r="E42" s="52"/>
      <c r="F42" s="52"/>
      <c r="G42" s="52"/>
      <c r="H42" s="52"/>
      <c r="I42" s="52"/>
      <c r="J42" s="52"/>
      <c r="K42" s="52"/>
      <c r="L42" s="52"/>
      <c r="M42" s="360">
        <f>'Input Data'!H40</f>
        <v>0</v>
      </c>
      <c r="N42" s="52"/>
      <c r="O42" s="52"/>
      <c r="P42" s="52"/>
      <c r="Q42" s="653"/>
      <c r="S42" s="515"/>
      <c r="T42" s="514"/>
      <c r="U42" s="514"/>
      <c r="V42" s="514"/>
    </row>
    <row r="43" spans="1:22" ht="13.5" customHeight="1" x14ac:dyDescent="0.2">
      <c r="A43" s="5"/>
      <c r="B43" s="461"/>
      <c r="C43" s="461"/>
      <c r="D43" s="461"/>
      <c r="E43" s="461"/>
      <c r="F43" s="461"/>
      <c r="G43" s="52"/>
      <c r="H43" s="52"/>
      <c r="I43" s="52"/>
      <c r="J43" s="52"/>
      <c r="K43" s="52"/>
      <c r="L43" s="52"/>
      <c r="M43" s="52"/>
      <c r="N43" s="52"/>
      <c r="O43" s="52"/>
      <c r="P43" s="52"/>
      <c r="Q43" s="653"/>
      <c r="S43" s="515"/>
      <c r="T43" s="514"/>
      <c r="U43" s="514"/>
      <c r="V43" s="514"/>
    </row>
    <row r="44" spans="1:22" ht="20.25" customHeight="1" x14ac:dyDescent="0.2">
      <c r="A44" s="1113" t="s">
        <v>200</v>
      </c>
      <c r="B44" s="1242"/>
      <c r="C44" s="1242"/>
      <c r="D44" s="1242"/>
      <c r="E44" s="52"/>
      <c r="F44" s="461"/>
      <c r="G44" s="89">
        <f>IF('Input Data'!$H$38&gt;0,1.25,0)</f>
        <v>0</v>
      </c>
      <c r="H44" s="28" t="s">
        <v>1</v>
      </c>
      <c r="I44" s="89">
        <f>IF('Input Data'!$H$38&gt;0,0.25,0)</f>
        <v>0</v>
      </c>
      <c r="J44" s="28" t="s">
        <v>1</v>
      </c>
      <c r="K44" s="716">
        <f>IF('Input Data'!$E$27=1,Scales!$K$4,IF('Input Data'!$E$27=2,Scales!$K$5,IF('Input Data'!$E$27=3,Scales!$K$6,0.75)))</f>
        <v>0.2</v>
      </c>
      <c r="L44" s="66" t="s">
        <v>2</v>
      </c>
      <c r="M44" s="21">
        <f>'Input Data'!$H$38</f>
        <v>0</v>
      </c>
      <c r="N44" s="64" t="s">
        <v>27</v>
      </c>
      <c r="O44" s="21">
        <f>$Q$20</f>
        <v>0</v>
      </c>
      <c r="P44" s="86"/>
      <c r="Q44" s="648">
        <f>IF('Input Data'!D29="Y",0,IF(M45=0,0,I44*G44*K44*M44/M45*O44))</f>
        <v>0</v>
      </c>
    </row>
    <row r="45" spans="1:22" ht="24.75" customHeight="1" x14ac:dyDescent="0.2">
      <c r="A45" s="1243"/>
      <c r="B45" s="1244"/>
      <c r="C45" s="1244"/>
      <c r="D45" s="1244"/>
      <c r="E45" s="461"/>
      <c r="F45" s="461"/>
      <c r="G45" s="461"/>
      <c r="H45" s="461"/>
      <c r="I45" s="85"/>
      <c r="J45" s="73"/>
      <c r="K45" s="72"/>
      <c r="L45" s="86"/>
      <c r="M45" s="360">
        <f>'Input Data'!H40</f>
        <v>0</v>
      </c>
      <c r="N45" s="87"/>
      <c r="O45" s="86"/>
      <c r="P45" s="86"/>
      <c r="Q45" s="652"/>
    </row>
    <row r="46" spans="1:22" ht="13.5" customHeight="1" x14ac:dyDescent="0.2">
      <c r="A46" s="5"/>
      <c r="B46" s="461"/>
      <c r="C46" s="461"/>
      <c r="D46" s="461"/>
      <c r="E46" s="461"/>
      <c r="F46" s="461"/>
      <c r="G46" s="461"/>
      <c r="H46" s="461"/>
      <c r="I46" s="85"/>
      <c r="J46" s="73"/>
      <c r="K46" s="72"/>
      <c r="L46" s="86"/>
      <c r="M46" s="86"/>
      <c r="N46" s="87"/>
      <c r="O46" s="86"/>
      <c r="P46" s="86"/>
      <c r="Q46" s="652"/>
    </row>
    <row r="47" spans="1:22" ht="21.75" customHeight="1" x14ac:dyDescent="0.2">
      <c r="A47" s="1113" t="s">
        <v>201</v>
      </c>
      <c r="B47" s="1242"/>
      <c r="C47" s="1242"/>
      <c r="D47" s="1242"/>
      <c r="E47" s="89">
        <f>IF('Input Data'!$H$39&gt;0,1.25,0)</f>
        <v>0</v>
      </c>
      <c r="F47" s="28" t="s">
        <v>1</v>
      </c>
      <c r="G47" s="89">
        <f>IF('Input Data'!$H$39&gt;0,0.25,0)</f>
        <v>0</v>
      </c>
      <c r="H47" s="28" t="s">
        <v>1</v>
      </c>
      <c r="I47" s="85">
        <f>IF('Input Data'!$H$39&gt;0,1.25,0)</f>
        <v>0</v>
      </c>
      <c r="J47" s="28" t="s">
        <v>1</v>
      </c>
      <c r="K47" s="716">
        <f>IF('Input Data'!$E$27=1,Scales!$K$4,IF('Input Data'!$E$27=2,Scales!$K$5,IF('Input Data'!$E$27=3,Scales!$K$6,0.75)))</f>
        <v>0.2</v>
      </c>
      <c r="L47" s="66" t="s">
        <v>2</v>
      </c>
      <c r="M47" s="21">
        <f>'Input Data'!$H$39</f>
        <v>0</v>
      </c>
      <c r="N47" s="28" t="s">
        <v>1</v>
      </c>
      <c r="O47" s="21">
        <f>$Q$20</f>
        <v>0</v>
      </c>
      <c r="P47" s="86"/>
      <c r="Q47" s="648">
        <f>IF('Input Data'!D29="Y",0,IF(M48=0,0,G47*E47*I47*K47*M47/M48*O47))</f>
        <v>0</v>
      </c>
    </row>
    <row r="48" spans="1:22" ht="23.25" customHeight="1" thickBot="1" x14ac:dyDescent="0.25">
      <c r="A48" s="1243"/>
      <c r="B48" s="1244"/>
      <c r="C48" s="1244"/>
      <c r="D48" s="1244"/>
      <c r="E48" s="461"/>
      <c r="F48" s="461"/>
      <c r="G48" s="461"/>
      <c r="H48" s="461"/>
      <c r="I48" s="52"/>
      <c r="J48" s="73"/>
      <c r="K48" s="72"/>
      <c r="L48" s="86"/>
      <c r="M48" s="360">
        <f>'Input Data'!H40</f>
        <v>0</v>
      </c>
      <c r="N48" s="87"/>
      <c r="O48" s="86"/>
      <c r="P48" s="86"/>
      <c r="Q48" s="654"/>
    </row>
    <row r="49" spans="1:17" ht="29.25" customHeight="1" thickBot="1" x14ac:dyDescent="0.25">
      <c r="A49" s="93"/>
      <c r="B49" s="37"/>
      <c r="C49" s="37"/>
      <c r="D49" s="37"/>
      <c r="E49" s="37"/>
      <c r="F49" s="37"/>
      <c r="G49" s="94"/>
      <c r="H49" s="37"/>
      <c r="I49" s="37"/>
      <c r="J49" s="37"/>
      <c r="K49" s="95"/>
      <c r="L49" s="95"/>
      <c r="M49" s="94"/>
      <c r="N49" s="94"/>
      <c r="O49" s="530" t="s">
        <v>296</v>
      </c>
      <c r="P49" s="94"/>
      <c r="Q49" s="655">
        <f>SUM(Q26:Q48)</f>
        <v>0</v>
      </c>
    </row>
    <row r="50" spans="1:17" ht="20.25" customHeight="1" thickTop="1" x14ac:dyDescent="0.2">
      <c r="A50" s="10" t="s">
        <v>160</v>
      </c>
      <c r="B50" s="11"/>
      <c r="C50" s="11"/>
      <c r="D50" s="11"/>
      <c r="E50" s="11"/>
      <c r="F50" s="11"/>
      <c r="G50" s="11"/>
      <c r="H50" s="11"/>
      <c r="I50" s="11"/>
      <c r="J50" s="11"/>
      <c r="K50" s="11"/>
      <c r="L50" s="11"/>
      <c r="M50" s="11"/>
      <c r="N50" s="73"/>
      <c r="O50" s="96"/>
      <c r="P50" s="11"/>
      <c r="Q50" s="652"/>
    </row>
    <row r="51" spans="1:17" x14ac:dyDescent="0.2">
      <c r="A51" s="1245" t="s">
        <v>204</v>
      </c>
      <c r="B51" s="1240"/>
      <c r="C51" s="1240"/>
      <c r="D51" s="1240"/>
      <c r="E51" s="1186"/>
      <c r="F51" s="28"/>
      <c r="G51" s="28"/>
      <c r="H51" s="28"/>
      <c r="I51" s="15"/>
      <c r="J51" s="15"/>
      <c r="K51" s="72">
        <f>IF('Input Data'!$E$27&lt;4,0,IF('Input Data'!$E$27=4,0.2,IF('Input Data'!$E$27=5,0.25)))</f>
        <v>0</v>
      </c>
      <c r="L51" s="31" t="s">
        <v>2</v>
      </c>
      <c r="M51" s="361">
        <f>IF('Input Data'!$E$27&gt;3,'Input Data'!$H$45,0)</f>
        <v>0</v>
      </c>
      <c r="N51" s="64" t="s">
        <v>27</v>
      </c>
      <c r="O51" s="97">
        <f>IF('Input Data'!$E$27&lt;4,0,$Q$20)</f>
        <v>0</v>
      </c>
      <c r="P51" s="21"/>
      <c r="Q51" s="648">
        <f>IF('Input Data'!$E$27&gt;3,IF(M52=0,0,K51*M51/M52*O51),0)</f>
        <v>0</v>
      </c>
    </row>
    <row r="52" spans="1:17" ht="24" customHeight="1" x14ac:dyDescent="0.2">
      <c r="A52" s="1246"/>
      <c r="B52" s="1240"/>
      <c r="C52" s="1240"/>
      <c r="D52" s="1240"/>
      <c r="E52" s="1186"/>
      <c r="F52" s="68"/>
      <c r="G52" s="68"/>
      <c r="H52" s="68"/>
      <c r="I52" s="15"/>
      <c r="J52" s="15"/>
      <c r="K52" s="72"/>
      <c r="L52" s="18"/>
      <c r="M52" s="69">
        <f>IF('Input Data'!$E$27&lt;4,0,'Input Data'!H40)</f>
        <v>0</v>
      </c>
      <c r="N52" s="64"/>
      <c r="O52" s="21"/>
      <c r="P52" s="21"/>
      <c r="Q52" s="648"/>
    </row>
    <row r="53" spans="1:17" ht="9" customHeight="1" x14ac:dyDescent="0.2">
      <c r="A53" s="67"/>
      <c r="B53" s="15"/>
      <c r="C53" s="18"/>
      <c r="D53" s="68"/>
      <c r="E53" s="68"/>
      <c r="F53" s="68"/>
      <c r="G53" s="68"/>
      <c r="H53" s="68"/>
      <c r="I53" s="15"/>
      <c r="J53" s="15"/>
      <c r="K53" s="72"/>
      <c r="L53" s="18"/>
      <c r="M53" s="69"/>
      <c r="N53" s="64"/>
      <c r="O53" s="21"/>
      <c r="P53" s="21"/>
      <c r="Q53" s="648"/>
    </row>
    <row r="54" spans="1:17" ht="16.5" customHeight="1" x14ac:dyDescent="0.2">
      <c r="A54" s="1239" t="s">
        <v>197</v>
      </c>
      <c r="B54" s="1114"/>
      <c r="C54" s="1240"/>
      <c r="D54" s="1240"/>
      <c r="E54" s="28"/>
      <c r="F54" s="28"/>
      <c r="G54" s="28"/>
      <c r="H54" s="28"/>
      <c r="I54" s="85">
        <f>IF('Input Data'!$H$46&gt;0,1.25,0)</f>
        <v>0</v>
      </c>
      <c r="J54" s="15" t="s">
        <v>27</v>
      </c>
      <c r="K54" s="72">
        <f>IF('Input Data'!$E$27&lt;4,0,IF('Input Data'!$E$27=4,0.2,IF('Input Data'!$E$27=5,0.25)))</f>
        <v>0</v>
      </c>
      <c r="L54" s="31" t="s">
        <v>2</v>
      </c>
      <c r="M54" s="361">
        <f>IF('Input Data'!$E$27&gt;3,'Input Data'!$H$46,0)</f>
        <v>0</v>
      </c>
      <c r="N54" s="64" t="s">
        <v>27</v>
      </c>
      <c r="O54" s="97">
        <f>IF('Input Data'!$E$27&lt;4,0,$Q$20)</f>
        <v>0</v>
      </c>
      <c r="P54" s="66"/>
      <c r="Q54" s="648">
        <f>IF('Input Data'!$E$27&gt;3,IF(M55=0,0,I54*K54*M54/M55*O54),0)</f>
        <v>0</v>
      </c>
    </row>
    <row r="55" spans="1:17" x14ac:dyDescent="0.2">
      <c r="A55" s="1241"/>
      <c r="B55" s="1186"/>
      <c r="C55" s="1186"/>
      <c r="D55" s="1186"/>
      <c r="E55" s="73"/>
      <c r="F55" s="73"/>
      <c r="G55" s="73"/>
      <c r="H55" s="73"/>
      <c r="I55" s="15"/>
      <c r="J55" s="15"/>
      <c r="K55" s="29"/>
      <c r="L55" s="11"/>
      <c r="M55" s="69">
        <f>IF('Input Data'!$E$27&lt;4,0,'Input Data'!H40)</f>
        <v>0</v>
      </c>
      <c r="N55" s="87"/>
      <c r="O55" s="86"/>
      <c r="P55" s="86"/>
      <c r="Q55" s="652"/>
    </row>
    <row r="56" spans="1:17" x14ac:dyDescent="0.2">
      <c r="A56" s="510"/>
      <c r="B56" s="462"/>
      <c r="C56" s="462"/>
      <c r="D56" s="73"/>
      <c r="E56" s="73"/>
      <c r="F56" s="73"/>
      <c r="G56" s="73"/>
      <c r="H56" s="73"/>
      <c r="I56" s="15"/>
      <c r="J56" s="15"/>
      <c r="K56" s="29"/>
      <c r="L56" s="11"/>
      <c r="M56" s="69"/>
      <c r="N56" s="87"/>
      <c r="O56" s="86"/>
      <c r="P56" s="86"/>
      <c r="Q56" s="652"/>
    </row>
    <row r="57" spans="1:17" ht="15.75" customHeight="1" x14ac:dyDescent="0.2">
      <c r="A57" s="1239" t="s">
        <v>197</v>
      </c>
      <c r="B57" s="1114"/>
      <c r="C57" s="1240"/>
      <c r="D57" s="1240"/>
      <c r="E57" s="462"/>
      <c r="F57" s="462"/>
      <c r="G57" s="462"/>
      <c r="H57" s="462"/>
      <c r="I57" s="89">
        <f>IF('Input Data'!$H$47&gt;0,1.25,0)</f>
        <v>0</v>
      </c>
      <c r="J57" s="28" t="s">
        <v>1</v>
      </c>
      <c r="K57" s="72">
        <f>IF('Input Data'!$E$27&lt;4,0,IF('Input Data'!$E$27=4,0.2,IF('Input Data'!$E$27=5,0.25)))</f>
        <v>0</v>
      </c>
      <c r="L57" s="66" t="s">
        <v>2</v>
      </c>
      <c r="M57" s="361">
        <f>IF('Input Data'!$E$27&gt;3,'Input Data'!H47,0)</f>
        <v>0</v>
      </c>
      <c r="N57" s="64" t="s">
        <v>27</v>
      </c>
      <c r="O57" s="21">
        <f>$Q$20</f>
        <v>0</v>
      </c>
      <c r="P57" s="21"/>
      <c r="Q57" s="648">
        <f>IF('Input Data'!$E$27&gt;3,IF(M58=0,0,I57*K57*M57/M58*O57),0)</f>
        <v>0</v>
      </c>
    </row>
    <row r="58" spans="1:17" x14ac:dyDescent="0.2">
      <c r="A58" s="1241"/>
      <c r="B58" s="1186"/>
      <c r="C58" s="1186"/>
      <c r="D58" s="1186"/>
      <c r="E58" s="15"/>
      <c r="F58" s="15"/>
      <c r="G58" s="15"/>
      <c r="H58" s="15"/>
      <c r="I58" s="85"/>
      <c r="J58" s="73"/>
      <c r="K58" s="72"/>
      <c r="L58" s="66"/>
      <c r="M58" s="69">
        <f>IF('Input Data'!$E$27&lt;4,0,'Input Data'!H40)</f>
        <v>0</v>
      </c>
      <c r="N58" s="87"/>
      <c r="O58" s="88"/>
      <c r="P58" s="86"/>
      <c r="Q58" s="652"/>
    </row>
    <row r="59" spans="1:17" x14ac:dyDescent="0.2">
      <c r="A59" s="510"/>
      <c r="B59" s="462"/>
      <c r="C59" s="462"/>
      <c r="D59" s="73"/>
      <c r="E59" s="73"/>
      <c r="F59" s="73"/>
      <c r="G59" s="73"/>
      <c r="H59" s="73"/>
      <c r="I59" s="15"/>
      <c r="J59" s="15"/>
      <c r="K59" s="29"/>
      <c r="L59" s="11"/>
      <c r="M59" s="69"/>
      <c r="N59" s="87"/>
      <c r="O59" s="86"/>
      <c r="P59" s="86"/>
      <c r="Q59" s="652"/>
    </row>
    <row r="60" spans="1:17" ht="20.25" customHeight="1" x14ac:dyDescent="0.2">
      <c r="A60" s="1113" t="s">
        <v>199</v>
      </c>
      <c r="B60" s="1242"/>
      <c r="C60" s="1242"/>
      <c r="D60" s="1242"/>
      <c r="E60" s="52"/>
      <c r="F60" s="52"/>
      <c r="G60" s="89">
        <f>IF('Input Data'!$H$48&gt;0,1.25,0)</f>
        <v>0</v>
      </c>
      <c r="H60" s="28" t="s">
        <v>1</v>
      </c>
      <c r="I60" s="85">
        <f>IF('Input Data'!$H$48&gt;0,1.25,0)</f>
        <v>0</v>
      </c>
      <c r="J60" s="28" t="s">
        <v>1</v>
      </c>
      <c r="K60" s="72">
        <f>IF('Input Data'!$E$27&lt;4,0,IF('Input Data'!$E$27=4,0.2,IF('Input Data'!$E$27=5,0.25)))</f>
        <v>0</v>
      </c>
      <c r="L60" s="66" t="s">
        <v>2</v>
      </c>
      <c r="M60" s="361">
        <f>IF('Input Data'!$E$27&gt;3,'Input Data'!H48,0)</f>
        <v>0</v>
      </c>
      <c r="N60" s="511" t="s">
        <v>27</v>
      </c>
      <c r="O60" s="21">
        <f>$Q$20</f>
        <v>0</v>
      </c>
      <c r="P60" s="52"/>
      <c r="Q60" s="648">
        <f>IF('Input Data'!$E$27&gt;3,IF(M61=0,0,G60*I60*K60*M60/M61*O60),0)</f>
        <v>0</v>
      </c>
    </row>
    <row r="61" spans="1:17" ht="16.5" customHeight="1" thickBot="1" x14ac:dyDescent="0.25">
      <c r="A61" s="1243"/>
      <c r="B61" s="1244"/>
      <c r="C61" s="1244"/>
      <c r="D61" s="1244"/>
      <c r="E61" s="52"/>
      <c r="F61" s="52"/>
      <c r="G61" s="52"/>
      <c r="H61" s="52"/>
      <c r="I61" s="52"/>
      <c r="J61" s="52"/>
      <c r="K61" s="52"/>
      <c r="L61" s="52"/>
      <c r="M61" s="69">
        <f>IF('Input Data'!$E$27&lt;4,0,$Q$18)</f>
        <v>0</v>
      </c>
      <c r="N61" s="52"/>
      <c r="O61" s="52"/>
      <c r="P61" s="52"/>
      <c r="Q61" s="656"/>
    </row>
    <row r="62" spans="1:17" ht="23.25" customHeight="1" thickBot="1" x14ac:dyDescent="0.25">
      <c r="A62" s="516"/>
      <c r="B62" s="517"/>
      <c r="C62" s="518"/>
      <c r="D62" s="90"/>
      <c r="E62" s="90"/>
      <c r="F62" s="90"/>
      <c r="G62" s="90"/>
      <c r="H62" s="90"/>
      <c r="I62" s="22"/>
      <c r="J62" s="22"/>
      <c r="K62" s="519"/>
      <c r="L62" s="98"/>
      <c r="M62" s="520"/>
      <c r="N62" s="92"/>
      <c r="O62" s="568" t="s">
        <v>303</v>
      </c>
      <c r="P62" s="91"/>
      <c r="Q62" s="657">
        <f>SUM(Q51:Q61)</f>
        <v>0</v>
      </c>
    </row>
    <row r="63" spans="1:17" ht="23.25" customHeight="1" thickTop="1" thickBot="1" x14ac:dyDescent="0.25">
      <c r="A63" s="99"/>
      <c r="B63" s="43"/>
      <c r="C63" s="43"/>
      <c r="D63" s="43"/>
      <c r="E63" s="43"/>
      <c r="F63" s="43"/>
      <c r="G63" s="100"/>
      <c r="H63" s="43"/>
      <c r="I63" s="512"/>
      <c r="J63" s="43"/>
      <c r="K63" s="99"/>
      <c r="L63" s="43"/>
      <c r="M63" s="43"/>
      <c r="N63" s="43"/>
      <c r="O63" s="569" t="s">
        <v>154</v>
      </c>
      <c r="P63" s="43"/>
      <c r="Q63" s="658">
        <f>IF('Input Data'!G41="ERROR","ERROR",Q49+Q62)</f>
        <v>0</v>
      </c>
    </row>
    <row r="64" spans="1:17" ht="23.25" customHeight="1" thickTop="1" thickBot="1" x14ac:dyDescent="0.3">
      <c r="A64" s="537"/>
      <c r="B64" s="43"/>
      <c r="C64" s="43"/>
      <c r="D64" s="43"/>
      <c r="E64" s="447"/>
      <c r="F64" s="43"/>
      <c r="G64" s="538"/>
      <c r="H64" s="447"/>
      <c r="I64" s="539"/>
      <c r="J64" s="447"/>
      <c r="K64" s="539"/>
      <c r="L64" s="447"/>
      <c r="M64" s="447"/>
      <c r="N64" s="531" t="s">
        <v>250</v>
      </c>
      <c r="O64" s="541">
        <f>'Input Data'!$D$22</f>
        <v>1</v>
      </c>
      <c r="P64" s="444" t="s">
        <v>249</v>
      </c>
      <c r="Q64" s="659">
        <f>O64*Q63</f>
        <v>0</v>
      </c>
    </row>
    <row r="65" spans="1:17" ht="23.25" customHeight="1" thickTop="1" thickBot="1" x14ac:dyDescent="0.3">
      <c r="A65" s="639"/>
      <c r="B65" s="37"/>
      <c r="C65" s="37"/>
      <c r="D65" s="37"/>
      <c r="E65" s="640"/>
      <c r="F65" s="37"/>
      <c r="G65" s="641"/>
      <c r="H65" s="640"/>
      <c r="I65" s="642"/>
      <c r="J65" s="640"/>
      <c r="K65" s="642"/>
      <c r="L65" s="640"/>
      <c r="M65" s="640"/>
      <c r="N65" s="643"/>
      <c r="O65" s="668" t="s">
        <v>326</v>
      </c>
      <c r="P65" s="644"/>
      <c r="Q65" s="669">
        <f>'Input Data'!F9*'Input Data'!H9</f>
        <v>0</v>
      </c>
    </row>
    <row r="66" spans="1:17" ht="28.5" customHeight="1" thickTop="1" thickBot="1" x14ac:dyDescent="0.25">
      <c r="A66" s="523" t="s">
        <v>290</v>
      </c>
      <c r="B66" s="524"/>
      <c r="C66" s="525">
        <f>M7</f>
        <v>0</v>
      </c>
      <c r="D66" s="526"/>
      <c r="E66" s="540"/>
      <c r="F66" s="540"/>
      <c r="G66" s="540"/>
      <c r="H66" s="524"/>
      <c r="I66" s="526" t="s">
        <v>291</v>
      </c>
      <c r="J66" s="527"/>
      <c r="K66" s="528">
        <f>'Input Data'!D23</f>
        <v>0</v>
      </c>
      <c r="L66" s="527"/>
      <c r="M66" s="524"/>
      <c r="N66" s="524"/>
      <c r="O66" s="529" t="s">
        <v>139</v>
      </c>
      <c r="P66" s="524"/>
      <c r="Q66" s="660"/>
    </row>
    <row r="67" spans="1:17" ht="24.75" customHeight="1" thickTop="1" x14ac:dyDescent="0.2">
      <c r="A67" s="10" t="s">
        <v>161</v>
      </c>
      <c r="B67" s="11"/>
      <c r="C67" s="11"/>
      <c r="D67" s="11"/>
      <c r="E67" s="11"/>
      <c r="F67" s="11"/>
      <c r="G67" s="11"/>
      <c r="H67" s="11"/>
      <c r="I67" s="11"/>
      <c r="J67" s="11"/>
      <c r="K67" s="362"/>
      <c r="L67" s="25"/>
      <c r="M67" s="11"/>
      <c r="N67" s="34"/>
      <c r="O67" s="11"/>
      <c r="P67" s="34"/>
      <c r="Q67" s="652"/>
    </row>
    <row r="68" spans="1:17" ht="15.6" customHeight="1" x14ac:dyDescent="0.2">
      <c r="A68" s="33" t="s">
        <v>167</v>
      </c>
      <c r="B68" s="11"/>
      <c r="C68" s="11"/>
      <c r="D68" s="11"/>
      <c r="E68" s="11"/>
      <c r="F68" s="11"/>
      <c r="G68" s="11"/>
      <c r="H68" s="11"/>
      <c r="I68" s="11"/>
      <c r="J68" s="11"/>
      <c r="K68" s="24" t="s">
        <v>129</v>
      </c>
      <c r="L68" s="25"/>
      <c r="M68" s="26" t="s">
        <v>7</v>
      </c>
      <c r="N68" s="11"/>
      <c r="O68" s="25"/>
      <c r="P68" s="27" t="s">
        <v>123</v>
      </c>
      <c r="Q68" s="652">
        <f>IF(Q23&gt;0,0,'Time Based'!H22)</f>
        <v>0</v>
      </c>
    </row>
    <row r="69" spans="1:17" ht="15.6" customHeight="1" x14ac:dyDescent="0.2">
      <c r="A69" s="14" t="s">
        <v>230</v>
      </c>
      <c r="B69" s="445" t="s">
        <v>251</v>
      </c>
      <c r="C69" s="29"/>
      <c r="D69" s="28"/>
      <c r="E69" s="28"/>
      <c r="F69" s="28"/>
      <c r="G69" s="30"/>
      <c r="H69" s="31"/>
      <c r="I69" s="32"/>
      <c r="J69" s="104"/>
      <c r="K69" s="32" t="s">
        <v>231</v>
      </c>
      <c r="L69" s="104"/>
      <c r="M69" s="105"/>
      <c r="N69" s="11"/>
      <c r="O69" s="151" t="s">
        <v>128</v>
      </c>
      <c r="P69" s="27" t="s">
        <v>123</v>
      </c>
      <c r="Q69" s="652">
        <f>'Travelling &amp; Subsistence'!I17</f>
        <v>0</v>
      </c>
    </row>
    <row r="70" spans="1:17" x14ac:dyDescent="0.2">
      <c r="A70" s="14" t="s">
        <v>232</v>
      </c>
      <c r="B70" s="11"/>
      <c r="C70" s="11"/>
      <c r="D70" s="11"/>
      <c r="E70" s="11"/>
      <c r="F70" s="11"/>
      <c r="G70" s="11"/>
      <c r="H70" s="11"/>
      <c r="I70" s="34"/>
      <c r="J70" s="25"/>
      <c r="K70" s="34" t="s">
        <v>49</v>
      </c>
      <c r="L70" s="25"/>
      <c r="M70" s="11"/>
      <c r="N70" s="11"/>
      <c r="O70" s="151" t="s">
        <v>128</v>
      </c>
      <c r="P70" s="27" t="s">
        <v>123</v>
      </c>
      <c r="Q70" s="652">
        <f>'Time Based'!H61</f>
        <v>0</v>
      </c>
    </row>
    <row r="71" spans="1:17" ht="15.75" thickBot="1" x14ac:dyDescent="0.25">
      <c r="A71" s="35"/>
      <c r="B71" s="36"/>
      <c r="C71" s="36"/>
      <c r="D71" s="37"/>
      <c r="E71" s="37"/>
      <c r="F71" s="37"/>
      <c r="G71" s="37"/>
      <c r="H71" s="37"/>
      <c r="I71" s="37"/>
      <c r="J71" s="38"/>
      <c r="K71" s="39"/>
      <c r="L71" s="40"/>
      <c r="M71" s="363"/>
      <c r="N71" s="51"/>
      <c r="O71" s="570" t="s">
        <v>304</v>
      </c>
      <c r="P71" s="364"/>
      <c r="Q71" s="661">
        <f>SUM(Q68:Q70)</f>
        <v>0</v>
      </c>
    </row>
    <row r="72" spans="1:17" ht="29.25" customHeight="1" thickTop="1" x14ac:dyDescent="0.2">
      <c r="A72" s="10" t="s">
        <v>162</v>
      </c>
      <c r="B72" s="11"/>
      <c r="C72" s="11"/>
      <c r="D72" s="11"/>
      <c r="E72" s="11"/>
      <c r="F72" s="11"/>
      <c r="G72" s="11"/>
      <c r="H72" s="11"/>
      <c r="I72" s="11"/>
      <c r="J72" s="11"/>
      <c r="K72" s="11"/>
      <c r="L72" s="11"/>
      <c r="M72" s="11"/>
      <c r="N72" s="11"/>
      <c r="O72" s="41"/>
      <c r="P72" s="32"/>
      <c r="Q72" s="652"/>
    </row>
    <row r="73" spans="1:17" x14ac:dyDescent="0.2">
      <c r="A73" s="14" t="s">
        <v>141</v>
      </c>
      <c r="B73" s="11"/>
      <c r="C73" s="445" t="s">
        <v>251</v>
      </c>
      <c r="D73" s="11"/>
      <c r="E73" s="11"/>
      <c r="F73" s="11"/>
      <c r="G73" s="11"/>
      <c r="H73" s="11"/>
      <c r="I73" s="11"/>
      <c r="J73" s="11"/>
      <c r="K73" s="11"/>
      <c r="L73" s="11"/>
      <c r="M73" s="34"/>
      <c r="N73" s="11"/>
      <c r="O73" s="15"/>
      <c r="P73" s="15"/>
      <c r="Q73" s="662">
        <f>'Travelling &amp; Subsistence'!I60</f>
        <v>0</v>
      </c>
    </row>
    <row r="74" spans="1:17" x14ac:dyDescent="0.2">
      <c r="A74" s="14" t="s">
        <v>101</v>
      </c>
      <c r="B74" s="11"/>
      <c r="C74" s="11"/>
      <c r="D74" s="11"/>
      <c r="E74" s="11"/>
      <c r="F74" s="11"/>
      <c r="G74" s="11"/>
      <c r="H74" s="11"/>
      <c r="I74" s="11"/>
      <c r="J74" s="11"/>
      <c r="K74" s="11"/>
      <c r="L74" s="11"/>
      <c r="M74" s="34"/>
      <c r="N74" s="11"/>
      <c r="O74" s="15"/>
      <c r="P74" s="15"/>
      <c r="Q74" s="662">
        <f>'Typing, Duplicating, &amp; Printing'!I59</f>
        <v>0</v>
      </c>
    </row>
    <row r="75" spans="1:17" x14ac:dyDescent="0.2">
      <c r="A75" s="14" t="s">
        <v>102</v>
      </c>
      <c r="B75" s="11"/>
      <c r="C75" s="11"/>
      <c r="D75" s="11"/>
      <c r="E75" s="11"/>
      <c r="F75" s="11"/>
      <c r="G75" s="11"/>
      <c r="H75" s="11"/>
      <c r="I75" s="11"/>
      <c r="J75" s="11"/>
      <c r="K75" s="11"/>
      <c r="L75" s="11"/>
      <c r="M75" s="34"/>
      <c r="N75" s="11"/>
      <c r="O75" s="15"/>
      <c r="P75" s="15"/>
      <c r="Q75" s="662">
        <f>'Site staff &amp; Other'!H60</f>
        <v>0</v>
      </c>
    </row>
    <row r="76" spans="1:17" x14ac:dyDescent="0.2">
      <c r="A76" s="14"/>
      <c r="B76" s="11"/>
      <c r="C76" s="11"/>
      <c r="D76" s="11"/>
      <c r="E76" s="11"/>
      <c r="F76" s="11"/>
      <c r="G76" s="11"/>
      <c r="H76" s="11"/>
      <c r="I76" s="11"/>
      <c r="J76" s="11"/>
      <c r="K76" s="11"/>
      <c r="L76" s="11"/>
      <c r="M76" s="34"/>
      <c r="N76" s="11"/>
      <c r="O76" s="15"/>
      <c r="P76" s="15"/>
      <c r="Q76" s="662"/>
    </row>
    <row r="77" spans="1:17" ht="15.75" thickBot="1" x14ac:dyDescent="0.25">
      <c r="A77" s="35"/>
      <c r="B77" s="37"/>
      <c r="C77" s="37"/>
      <c r="D77" s="37"/>
      <c r="E77" s="37"/>
      <c r="F77" s="37"/>
      <c r="G77" s="37"/>
      <c r="H77" s="37"/>
      <c r="I77" s="101"/>
      <c r="J77" s="42"/>
      <c r="K77" s="36"/>
      <c r="L77" s="101"/>
      <c r="M77" s="508"/>
      <c r="N77" s="42"/>
      <c r="O77" s="480" t="s">
        <v>305</v>
      </c>
      <c r="P77" s="36"/>
      <c r="Q77" s="663">
        <f>SUM(Q73:Q75)</f>
        <v>0</v>
      </c>
    </row>
    <row r="78" spans="1:17" ht="15.75" thickTop="1" x14ac:dyDescent="0.2">
      <c r="A78" s="14"/>
      <c r="B78" s="11"/>
      <c r="C78" s="11"/>
      <c r="D78" s="11"/>
      <c r="E78" s="11"/>
      <c r="F78" s="11"/>
      <c r="G78" s="11"/>
      <c r="H78" s="11"/>
      <c r="I78" s="11"/>
      <c r="J78" s="11"/>
      <c r="K78" s="45"/>
      <c r="L78" s="11"/>
      <c r="M78" s="11"/>
      <c r="N78" s="11"/>
      <c r="O78" s="571" t="s">
        <v>306</v>
      </c>
      <c r="P78" s="11"/>
      <c r="Q78" s="652">
        <f>Q64-Q65+Q71+Q77</f>
        <v>0</v>
      </c>
    </row>
    <row r="79" spans="1:17" x14ac:dyDescent="0.2">
      <c r="A79" s="14"/>
      <c r="B79" s="11"/>
      <c r="C79" s="11"/>
      <c r="D79" s="11"/>
      <c r="E79" s="11"/>
      <c r="F79" s="11"/>
      <c r="G79" s="11"/>
      <c r="H79" s="11"/>
      <c r="I79" s="15"/>
      <c r="J79" s="49"/>
      <c r="K79" s="50"/>
      <c r="L79" s="49"/>
      <c r="M79" s="49"/>
      <c r="N79" s="102"/>
      <c r="O79" s="572" t="s">
        <v>122</v>
      </c>
      <c r="P79" s="102"/>
      <c r="Q79" s="664">
        <f>ROUND('Previous Payments'!K42,2)</f>
        <v>0</v>
      </c>
    </row>
    <row r="80" spans="1:17" ht="16.5" thickBot="1" x14ac:dyDescent="0.25">
      <c r="A80" s="14"/>
      <c r="B80" s="11"/>
      <c r="C80" s="37"/>
      <c r="D80" s="11"/>
      <c r="E80" s="11"/>
      <c r="F80" s="11"/>
      <c r="G80" s="11"/>
      <c r="H80" s="11"/>
      <c r="I80" s="1258" t="str">
        <f>IF($Q$78&lt;$Q$79,"OVERPAID BY (Ecl Tax)",IF($Q$78&gt;$Q$79,"FEES NOW DUE EXCLUDING VAT &amp; NON TAXABLE EXPENSES",""))</f>
        <v/>
      </c>
      <c r="J80" s="1259"/>
      <c r="K80" s="1259"/>
      <c r="L80" s="1259"/>
      <c r="M80" s="1259"/>
      <c r="N80" s="1259"/>
      <c r="O80" s="1196"/>
      <c r="P80" s="11"/>
      <c r="Q80" s="665">
        <f>Q78-Q79</f>
        <v>0</v>
      </c>
    </row>
    <row r="81" spans="1:17" ht="15.75" thickTop="1" x14ac:dyDescent="0.2">
      <c r="A81" s="44"/>
      <c r="B81" s="23"/>
      <c r="C81" s="11"/>
      <c r="D81" s="23" t="s">
        <v>0</v>
      </c>
      <c r="E81" s="23"/>
      <c r="F81" s="23"/>
      <c r="G81" s="23"/>
      <c r="H81" s="23"/>
      <c r="I81" s="1256">
        <v>0.14000000000000001</v>
      </c>
      <c r="J81" s="1188"/>
      <c r="K81" s="23" t="s">
        <v>24</v>
      </c>
      <c r="L81" s="15"/>
      <c r="M81" s="46">
        <f>IF('Input Data'!C16="none",0,Q80)</f>
        <v>0</v>
      </c>
      <c r="N81" s="23"/>
      <c r="O81" s="23"/>
      <c r="P81" s="23"/>
      <c r="Q81" s="666">
        <f>I81*M81</f>
        <v>0</v>
      </c>
    </row>
    <row r="82" spans="1:17" ht="15.75" thickBot="1" x14ac:dyDescent="0.25">
      <c r="A82" s="14"/>
      <c r="B82" s="11"/>
      <c r="C82" s="11"/>
      <c r="D82" s="47"/>
      <c r="E82" s="47"/>
      <c r="F82" s="47"/>
      <c r="G82" s="47"/>
      <c r="H82" s="47"/>
      <c r="I82" s="34"/>
      <c r="J82" s="48"/>
      <c r="K82" s="11"/>
      <c r="L82" s="48"/>
      <c r="M82" s="15"/>
      <c r="N82" s="45"/>
      <c r="O82" s="573" t="s">
        <v>245</v>
      </c>
      <c r="P82" s="34"/>
      <c r="Q82" s="652">
        <f>'Non Taxable'!I20</f>
        <v>0</v>
      </c>
    </row>
    <row r="83" spans="1:17" ht="26.25" customHeight="1" thickBot="1" x14ac:dyDescent="0.25">
      <c r="A83" s="366" t="s">
        <v>25</v>
      </c>
      <c r="B83" s="365"/>
      <c r="C83" s="365"/>
      <c r="D83" s="365"/>
      <c r="E83" s="365"/>
      <c r="F83" s="365"/>
      <c r="G83" s="365"/>
      <c r="H83" s="365"/>
      <c r="I83" s="1249" t="str">
        <f>IF($Q$78&lt;$Q$79,"AMOUNT TO BE RECOVERED (Incl VAT)",IF($Q$78&gt;$Q$79,"FEES NOW DUE INCLUDING VAT &amp; NON TAXABLE EXPENSES",""))</f>
        <v/>
      </c>
      <c r="J83" s="1250"/>
      <c r="K83" s="1250"/>
      <c r="L83" s="1250"/>
      <c r="M83" s="1250"/>
      <c r="N83" s="1250"/>
      <c r="O83" s="1251"/>
      <c r="P83" s="365"/>
      <c r="Q83" s="667">
        <f>Q80+Q81+Q82</f>
        <v>0</v>
      </c>
    </row>
    <row r="84" spans="1:17" ht="15.75" thickTop="1" x14ac:dyDescent="0.2">
      <c r="A84" s="542"/>
      <c r="B84" s="543"/>
      <c r="C84" s="543"/>
      <c r="D84" s="543"/>
      <c r="E84" s="543"/>
      <c r="F84" s="543"/>
      <c r="G84" s="543"/>
      <c r="H84" s="543"/>
      <c r="I84" s="543"/>
      <c r="J84" s="543"/>
      <c r="K84" s="543"/>
      <c r="L84" s="543"/>
      <c r="M84" s="543"/>
      <c r="N84" s="543"/>
      <c r="O84" s="543"/>
      <c r="P84" s="543"/>
      <c r="Q84" s="544"/>
    </row>
    <row r="85" spans="1:17" x14ac:dyDescent="0.2">
      <c r="A85" s="545"/>
      <c r="B85" s="546"/>
      <c r="C85" s="546"/>
      <c r="D85" s="546"/>
      <c r="E85" s="546"/>
      <c r="F85" s="546"/>
      <c r="G85" s="546"/>
      <c r="H85" s="546"/>
      <c r="I85" s="546"/>
      <c r="J85" s="546"/>
      <c r="K85" s="547"/>
      <c r="L85" s="548"/>
      <c r="M85" s="548"/>
      <c r="N85" s="546"/>
      <c r="O85" s="546"/>
      <c r="P85" s="546"/>
      <c r="Q85" s="549"/>
    </row>
    <row r="86" spans="1:17" x14ac:dyDescent="0.2">
      <c r="A86" s="1257" t="s">
        <v>28</v>
      </c>
      <c r="B86" s="1223"/>
      <c r="C86" s="560"/>
      <c r="D86" s="1222" t="s">
        <v>9</v>
      </c>
      <c r="E86" s="1223"/>
      <c r="F86" s="1223"/>
      <c r="G86" s="1223"/>
      <c r="H86" s="1223"/>
      <c r="I86" s="561"/>
      <c r="J86" s="561"/>
      <c r="K86" s="1222" t="s">
        <v>130</v>
      </c>
      <c r="L86" s="1223"/>
      <c r="M86" s="1223"/>
      <c r="N86" s="546"/>
      <c r="O86" s="1222" t="s">
        <v>9</v>
      </c>
      <c r="P86" s="1222"/>
      <c r="Q86" s="549"/>
    </row>
    <row r="87" spans="1:17" x14ac:dyDescent="0.2">
      <c r="A87" s="550"/>
      <c r="B87" s="546"/>
      <c r="C87" s="546"/>
      <c r="D87" s="546"/>
      <c r="E87" s="546"/>
      <c r="F87" s="546"/>
      <c r="G87" s="546"/>
      <c r="H87" s="546"/>
      <c r="I87" s="546"/>
      <c r="J87" s="546"/>
      <c r="K87" s="546"/>
      <c r="L87" s="546"/>
      <c r="M87" s="546"/>
      <c r="N87" s="546"/>
      <c r="O87" s="546"/>
      <c r="P87" s="546"/>
      <c r="Q87" s="549"/>
    </row>
    <row r="88" spans="1:17" ht="27" customHeight="1" x14ac:dyDescent="0.2">
      <c r="A88" s="551" t="s">
        <v>26</v>
      </c>
      <c r="B88" s="1182"/>
      <c r="C88" s="1183"/>
      <c r="D88" s="1183"/>
      <c r="E88" s="1183"/>
      <c r="F88" s="1183"/>
      <c r="G88" s="1183"/>
      <c r="H88" s="1183"/>
      <c r="I88" s="1183"/>
      <c r="J88" s="1183"/>
      <c r="K88" s="1183"/>
      <c r="L88" s="1183"/>
      <c r="M88" s="1183"/>
      <c r="N88" s="1183"/>
      <c r="O88" s="1183"/>
      <c r="P88" s="1183"/>
      <c r="Q88" s="1184"/>
    </row>
    <row r="89" spans="1:17" ht="27" customHeight="1" x14ac:dyDescent="0.2">
      <c r="A89" s="550"/>
      <c r="B89" s="1183"/>
      <c r="C89" s="1183"/>
      <c r="D89" s="1183"/>
      <c r="E89" s="1183"/>
      <c r="F89" s="1183"/>
      <c r="G89" s="1183"/>
      <c r="H89" s="1183"/>
      <c r="I89" s="1183"/>
      <c r="J89" s="1183"/>
      <c r="K89" s="1183"/>
      <c r="L89" s="1183"/>
      <c r="M89" s="1183"/>
      <c r="N89" s="1183"/>
      <c r="O89" s="1183"/>
      <c r="P89" s="1183"/>
      <c r="Q89" s="1184"/>
    </row>
    <row r="90" spans="1:17" x14ac:dyDescent="0.2">
      <c r="A90" s="550"/>
      <c r="B90" s="552"/>
      <c r="C90" s="552"/>
      <c r="D90" s="552"/>
      <c r="E90" s="552"/>
      <c r="F90" s="552"/>
      <c r="G90" s="552"/>
      <c r="H90" s="552"/>
      <c r="I90" s="552"/>
      <c r="J90" s="552"/>
      <c r="K90" s="553"/>
      <c r="L90" s="553"/>
      <c r="M90" s="554" t="s">
        <v>30</v>
      </c>
      <c r="N90" s="552"/>
      <c r="O90" s="552"/>
      <c r="P90" s="552"/>
      <c r="Q90" s="555"/>
    </row>
    <row r="91" spans="1:17" ht="15.75" thickBot="1" x14ac:dyDescent="0.25">
      <c r="A91" s="556" t="s">
        <v>31</v>
      </c>
      <c r="B91" s="557" t="s">
        <v>32</v>
      </c>
      <c r="C91" s="558">
        <f>'Input Data'!D12</f>
        <v>0</v>
      </c>
      <c r="D91" s="557"/>
      <c r="E91" s="557"/>
      <c r="F91" s="557"/>
      <c r="G91" s="557"/>
      <c r="H91" s="557"/>
      <c r="I91" s="557"/>
      <c r="J91" s="557"/>
      <c r="K91" s="557"/>
      <c r="L91" s="557"/>
      <c r="M91" s="557"/>
      <c r="N91" s="557"/>
      <c r="O91" s="557"/>
      <c r="P91" s="557"/>
      <c r="Q91" s="559"/>
    </row>
    <row r="92"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59">
    <mergeCell ref="A86:B86"/>
    <mergeCell ref="D86:H86"/>
    <mergeCell ref="I80:O80"/>
    <mergeCell ref="K17:L17"/>
    <mergeCell ref="L18:P18"/>
    <mergeCell ref="A32:D33"/>
    <mergeCell ref="I81:J81"/>
    <mergeCell ref="A35:D36"/>
    <mergeCell ref="A41:D42"/>
    <mergeCell ref="A44:D45"/>
    <mergeCell ref="I15:J15"/>
    <mergeCell ref="B13:I13"/>
    <mergeCell ref="A38:D39"/>
    <mergeCell ref="A57:D58"/>
    <mergeCell ref="A54:D55"/>
    <mergeCell ref="I16:J16"/>
    <mergeCell ref="R7:S7"/>
    <mergeCell ref="E11:I11"/>
    <mergeCell ref="B9:I9"/>
    <mergeCell ref="P7:Q7"/>
    <mergeCell ref="B10:D10"/>
    <mergeCell ref="N8:O8"/>
    <mergeCell ref="L9:O9"/>
    <mergeCell ref="D7:E7"/>
    <mergeCell ref="J7:L7"/>
    <mergeCell ref="N11:Q11"/>
    <mergeCell ref="G10:J10"/>
    <mergeCell ref="D1:I1"/>
    <mergeCell ref="K1:Q1"/>
    <mergeCell ref="M16:O16"/>
    <mergeCell ref="C15:G15"/>
    <mergeCell ref="C14:G14"/>
    <mergeCell ref="I14:J14"/>
    <mergeCell ref="K14:L14"/>
    <mergeCell ref="K15:L15"/>
    <mergeCell ref="O14:Q14"/>
    <mergeCell ref="B11:C11"/>
    <mergeCell ref="J4:K4"/>
    <mergeCell ref="K2:Q2"/>
    <mergeCell ref="B5:M5"/>
    <mergeCell ref="B12:M12"/>
    <mergeCell ref="B6:M6"/>
    <mergeCell ref="B8:I8"/>
    <mergeCell ref="B88:Q89"/>
    <mergeCell ref="K16:L16"/>
    <mergeCell ref="A18:B18"/>
    <mergeCell ref="C16:F16"/>
    <mergeCell ref="P16:Q16"/>
    <mergeCell ref="C17:G17"/>
    <mergeCell ref="M17:O17"/>
    <mergeCell ref="I17:J17"/>
    <mergeCell ref="K86:M86"/>
    <mergeCell ref="A29:D30"/>
    <mergeCell ref="A47:D48"/>
    <mergeCell ref="A51:E52"/>
    <mergeCell ref="A26:E27"/>
    <mergeCell ref="A60:D61"/>
    <mergeCell ref="O86:P86"/>
    <mergeCell ref="I83:O83"/>
  </mergeCells>
  <phoneticPr fontId="64" type="noConversion"/>
  <printOptions horizontalCentered="1"/>
  <pageMargins left="0.35433070866141736" right="0.35433070866141736" top="0.78740157480314965" bottom="0.78740157480314965" header="0.47244094488188981" footer="0.55118110236220474"/>
  <pageSetup paperSize="9" scale="55" orientation="portrait" horizontalDpi="300" verticalDpi="300" r:id="rId2"/>
  <headerFooter alignWithMargins="0">
    <oddFooter>&amp;L&amp;"Arial,Regular"&amp;9&amp;F: 
&amp;A&amp;C&amp;"Arial,Regular"&amp;P&amp;R&amp;"Arial,Regular"&amp;9&amp;D</oddFooter>
  </headerFooter>
  <rowBreaks count="1" manualBreakCount="1">
    <brk id="65"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tint="-0.499984740745262"/>
  </sheetPr>
  <dimension ref="A1:K21"/>
  <sheetViews>
    <sheetView zoomScale="75" workbookViewId="0">
      <selection activeCell="C30" sqref="C30"/>
    </sheetView>
  </sheetViews>
  <sheetFormatPr defaultRowHeight="15" x14ac:dyDescent="0.2"/>
  <cols>
    <col min="1" max="1" width="15.33203125" customWidth="1"/>
    <col min="2" max="2" width="15.6640625" customWidth="1"/>
    <col min="3" max="3" width="11.6640625" customWidth="1"/>
    <col min="4" max="4" width="10.88671875" customWidth="1"/>
    <col min="5" max="5" width="5.6640625" customWidth="1"/>
    <col min="6" max="6" width="14.5546875" bestFit="1" customWidth="1"/>
    <col min="7" max="7" width="13.44140625" bestFit="1" customWidth="1"/>
    <col min="8" max="8" width="11.44140625" customWidth="1"/>
    <col min="9" max="9" width="2.77734375" customWidth="1"/>
  </cols>
  <sheetData>
    <row r="1" spans="1:11" ht="20.25" x14ac:dyDescent="0.3">
      <c r="A1" s="448" t="s">
        <v>269</v>
      </c>
      <c r="B1" s="449"/>
      <c r="C1" s="449"/>
      <c r="D1" s="449"/>
      <c r="E1" s="128"/>
    </row>
    <row r="2" spans="1:11" ht="21.75" customHeight="1" thickBot="1" x14ac:dyDescent="0.3">
      <c r="A2" s="450" t="s">
        <v>268</v>
      </c>
      <c r="B2" s="1262" t="s">
        <v>164</v>
      </c>
      <c r="C2" s="1263"/>
      <c r="D2" s="1263"/>
      <c r="E2" s="128"/>
      <c r="F2" s="591" t="s">
        <v>315</v>
      </c>
      <c r="G2" s="592"/>
      <c r="H2" s="592"/>
      <c r="I2" s="592"/>
      <c r="J2" s="592"/>
      <c r="K2" s="592"/>
    </row>
    <row r="3" spans="1:11" x14ac:dyDescent="0.2">
      <c r="A3" s="451">
        <v>0</v>
      </c>
      <c r="B3" s="452">
        <f>A4</f>
        <v>440000</v>
      </c>
      <c r="C3" s="452">
        <v>0</v>
      </c>
      <c r="D3" s="453">
        <v>0.125</v>
      </c>
      <c r="E3" s="128"/>
      <c r="F3" s="593" t="s">
        <v>316</v>
      </c>
      <c r="G3" s="594" t="s">
        <v>317</v>
      </c>
      <c r="H3" s="595" t="s">
        <v>318</v>
      </c>
      <c r="I3" s="596"/>
      <c r="J3" s="597" t="s">
        <v>319</v>
      </c>
      <c r="K3" s="598" t="s">
        <v>320</v>
      </c>
    </row>
    <row r="4" spans="1:11" x14ac:dyDescent="0.2">
      <c r="A4" s="454">
        <v>440000</v>
      </c>
      <c r="B4" s="455">
        <v>1100000</v>
      </c>
      <c r="C4" s="455">
        <v>55000</v>
      </c>
      <c r="D4" s="456">
        <v>0.125</v>
      </c>
      <c r="E4" s="128"/>
      <c r="F4" s="599" t="s">
        <v>321</v>
      </c>
      <c r="G4" s="600" t="s">
        <v>134</v>
      </c>
      <c r="H4" s="601">
        <f>IF('Input Data'!$E$27&lt;1,0,20%)</f>
        <v>0.2</v>
      </c>
      <c r="I4" s="602" t="s">
        <v>27</v>
      </c>
      <c r="J4" s="603">
        <f>IF('Input Data'!$E$27=1,'Input Data'!$D$28,1)</f>
        <v>1</v>
      </c>
      <c r="K4" s="604">
        <f>H4*J4</f>
        <v>0.2</v>
      </c>
    </row>
    <row r="5" spans="1:11" x14ac:dyDescent="0.2">
      <c r="A5" s="454">
        <v>1100000</v>
      </c>
      <c r="B5" s="455">
        <v>5500000</v>
      </c>
      <c r="C5" s="455">
        <v>137500</v>
      </c>
      <c r="D5" s="456">
        <v>0.1</v>
      </c>
      <c r="E5" s="128"/>
      <c r="F5" s="599" t="s">
        <v>322</v>
      </c>
      <c r="G5" s="600" t="s">
        <v>135</v>
      </c>
      <c r="H5" s="601">
        <f>IF('Input Data'!$E$27&lt;2,0,35%)</f>
        <v>0</v>
      </c>
      <c r="I5" s="602" t="s">
        <v>27</v>
      </c>
      <c r="J5" s="603">
        <f>IF('Input Data'!$E$27=2,'Input Data'!$D$28,1)</f>
        <v>1</v>
      </c>
      <c r="K5" s="604">
        <f>H5*J5+K4</f>
        <v>0.2</v>
      </c>
    </row>
    <row r="6" spans="1:11" ht="15.75" thickBot="1" x14ac:dyDescent="0.25">
      <c r="A6" s="454">
        <v>5500000</v>
      </c>
      <c r="B6" s="455">
        <v>11000000</v>
      </c>
      <c r="C6" s="455">
        <v>577500</v>
      </c>
      <c r="D6" s="456">
        <v>0.09</v>
      </c>
      <c r="E6" s="128"/>
      <c r="F6" s="605" t="s">
        <v>323</v>
      </c>
      <c r="G6" s="606" t="s">
        <v>136</v>
      </c>
      <c r="H6" s="607">
        <f>IF('Input Data'!$E$27&lt;3,0,20%)</f>
        <v>0</v>
      </c>
      <c r="I6" s="608" t="s">
        <v>27</v>
      </c>
      <c r="J6" s="609">
        <f>IF('Input Data'!$E$27=3,'Input Data'!$D$28,1)</f>
        <v>1</v>
      </c>
      <c r="K6" s="610">
        <f>H6*J6+K5</f>
        <v>0.2</v>
      </c>
    </row>
    <row r="7" spans="1:11" x14ac:dyDescent="0.2">
      <c r="A7" s="454">
        <v>11000000</v>
      </c>
      <c r="B7" s="455">
        <v>27500000</v>
      </c>
      <c r="C7" s="455">
        <v>1072500</v>
      </c>
      <c r="D7" s="456">
        <v>0.08</v>
      </c>
      <c r="E7" s="128"/>
    </row>
    <row r="8" spans="1:11" x14ac:dyDescent="0.2">
      <c r="A8" s="454">
        <v>27500000</v>
      </c>
      <c r="B8" s="455">
        <v>55000000</v>
      </c>
      <c r="C8" s="455">
        <v>2392500</v>
      </c>
      <c r="D8" s="456">
        <v>7.0000000000000007E-2</v>
      </c>
      <c r="E8" s="128"/>
    </row>
    <row r="9" spans="1:11" ht="15.75" customHeight="1" x14ac:dyDescent="0.2">
      <c r="A9" s="454">
        <v>55000000</v>
      </c>
      <c r="B9" s="455">
        <v>330000000</v>
      </c>
      <c r="C9" s="455">
        <v>4317500</v>
      </c>
      <c r="D9" s="456">
        <v>7.0000000000000007E-2</v>
      </c>
      <c r="E9" s="128"/>
    </row>
    <row r="10" spans="1:11" ht="15.75" thickBot="1" x14ac:dyDescent="0.25">
      <c r="A10" s="457">
        <v>330000000</v>
      </c>
      <c r="B10" s="466">
        <v>1000000000</v>
      </c>
      <c r="C10" s="458">
        <v>23567500</v>
      </c>
      <c r="D10" s="459">
        <v>7.0000000000000007E-2</v>
      </c>
      <c r="E10" s="128"/>
    </row>
    <row r="11" spans="1:11" x14ac:dyDescent="0.2">
      <c r="A11" s="446"/>
      <c r="B11" s="127"/>
      <c r="C11" s="127"/>
      <c r="D11" s="127"/>
      <c r="E11" s="127"/>
      <c r="F11" s="4"/>
      <c r="G11" s="4"/>
      <c r="H11" s="4"/>
      <c r="I11" s="4"/>
    </row>
    <row r="12" spans="1:11" ht="15.75" thickBot="1" x14ac:dyDescent="0.25">
      <c r="A12" s="127"/>
      <c r="B12" s="127"/>
      <c r="C12" s="127"/>
      <c r="D12" s="127"/>
      <c r="E12" s="127"/>
      <c r="F12" s="4"/>
      <c r="G12" s="4"/>
      <c r="H12" s="4"/>
      <c r="I12" s="4"/>
    </row>
    <row r="13" spans="1:11" ht="15.75" customHeight="1" thickBot="1" x14ac:dyDescent="0.25">
      <c r="A13" s="611" t="s">
        <v>133</v>
      </c>
      <c r="B13" s="612"/>
      <c r="C13" s="129" t="s">
        <v>138</v>
      </c>
      <c r="D13" s="130" t="s">
        <v>155</v>
      </c>
      <c r="F13" s="4"/>
      <c r="G13" s="4"/>
      <c r="H13" s="4"/>
      <c r="I13" s="4"/>
    </row>
    <row r="14" spans="1:11" ht="15.75" thickTop="1" x14ac:dyDescent="0.2">
      <c r="A14" s="585" t="s">
        <v>134</v>
      </c>
      <c r="B14" s="586"/>
      <c r="C14" s="131">
        <v>0.2</v>
      </c>
      <c r="D14" s="132">
        <v>0.2</v>
      </c>
      <c r="F14" s="4"/>
      <c r="G14" s="4"/>
      <c r="H14" s="4"/>
      <c r="I14" s="4"/>
    </row>
    <row r="15" spans="1:11" x14ac:dyDescent="0.2">
      <c r="A15" s="583" t="s">
        <v>135</v>
      </c>
      <c r="B15" s="584"/>
      <c r="C15" s="133">
        <v>0.35</v>
      </c>
      <c r="D15" s="134">
        <v>0.55000000000000004</v>
      </c>
      <c r="F15" s="4"/>
      <c r="G15" s="4"/>
      <c r="H15" s="4"/>
      <c r="I15" s="4"/>
    </row>
    <row r="16" spans="1:11" x14ac:dyDescent="0.2">
      <c r="A16" s="583" t="s">
        <v>136</v>
      </c>
      <c r="B16" s="584"/>
      <c r="C16" s="133">
        <v>0.2</v>
      </c>
      <c r="D16" s="134">
        <v>0.75</v>
      </c>
      <c r="F16" s="4"/>
      <c r="G16" s="4"/>
      <c r="H16" s="4"/>
      <c r="I16" s="4"/>
    </row>
    <row r="17" spans="1:9" x14ac:dyDescent="0.2">
      <c r="A17" s="583" t="s">
        <v>137</v>
      </c>
      <c r="B17" s="584"/>
      <c r="C17" s="133">
        <v>0.2</v>
      </c>
      <c r="D17" s="134">
        <v>0.95</v>
      </c>
      <c r="F17" s="4"/>
      <c r="G17" s="4"/>
      <c r="H17" s="4"/>
      <c r="I17" s="4"/>
    </row>
    <row r="18" spans="1:9" ht="15.75" customHeight="1" thickBot="1" x14ac:dyDescent="0.25">
      <c r="A18" s="1260" t="s">
        <v>324</v>
      </c>
      <c r="B18" s="1261"/>
      <c r="C18" s="135">
        <v>0.05</v>
      </c>
      <c r="D18" s="136">
        <v>1</v>
      </c>
      <c r="F18" s="4"/>
      <c r="G18" s="4"/>
      <c r="H18" s="4"/>
      <c r="I18" s="4"/>
    </row>
    <row r="19" spans="1:9" x14ac:dyDescent="0.2">
      <c r="A19" s="127"/>
      <c r="B19" s="127"/>
      <c r="C19" s="127"/>
      <c r="D19" s="127"/>
      <c r="E19" s="128"/>
      <c r="F19" s="4"/>
      <c r="G19" s="4"/>
      <c r="H19" s="4"/>
      <c r="I19" s="4"/>
    </row>
    <row r="20" spans="1:9" x14ac:dyDescent="0.2">
      <c r="A20" s="127"/>
      <c r="B20" s="127"/>
      <c r="C20" s="127"/>
      <c r="D20" s="127"/>
      <c r="E20" s="127"/>
    </row>
    <row r="21" spans="1:9" x14ac:dyDescent="0.2">
      <c r="A21" s="127"/>
      <c r="B21" s="127"/>
      <c r="C21" s="127"/>
      <c r="D21" s="127"/>
      <c r="E21" s="127"/>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A18:B18"/>
    <mergeCell ref="B2:D2"/>
  </mergeCells>
  <phoneticPr fontId="64"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view="pageBreakPreview" zoomScale="75" zoomScaleNormal="75" workbookViewId="0">
      <selection activeCell="D5" sqref="D5"/>
    </sheetView>
  </sheetViews>
  <sheetFormatPr defaultRowHeight="15" x14ac:dyDescent="0.2"/>
  <cols>
    <col min="1" max="2" width="9.5546875" customWidth="1"/>
    <col min="3" max="3" width="11.77734375" customWidth="1"/>
    <col min="4" max="4" width="12.44140625" customWidth="1"/>
    <col min="5" max="5" width="9.5546875" customWidth="1"/>
    <col min="6" max="6" width="12.77734375" customWidth="1"/>
    <col min="7" max="7" width="3.21875" customWidth="1"/>
    <col min="8" max="9" width="9.5546875" customWidth="1"/>
    <col min="11" max="11" width="12.21875" customWidth="1"/>
    <col min="13" max="13" width="10.21875" customWidth="1"/>
  </cols>
  <sheetData>
    <row r="1" spans="1:14" ht="18" x14ac:dyDescent="0.2">
      <c r="A1" s="738" t="s">
        <v>334</v>
      </c>
      <c r="B1" s="163"/>
      <c r="C1" s="164"/>
      <c r="D1" s="164"/>
      <c r="E1" s="182" t="s">
        <v>233</v>
      </c>
      <c r="F1" s="164"/>
      <c r="G1" s="164"/>
      <c r="H1" s="164"/>
      <c r="I1" s="164"/>
      <c r="J1" s="164"/>
      <c r="K1" s="164"/>
      <c r="L1" s="164"/>
      <c r="M1" s="164"/>
      <c r="N1" s="127"/>
    </row>
    <row r="2" spans="1:14" ht="15.75" x14ac:dyDescent="0.2">
      <c r="A2" s="1264" t="s">
        <v>35</v>
      </c>
      <c r="B2" s="1264"/>
      <c r="C2" s="1264"/>
      <c r="D2" s="732">
        <f>'Input Data'!$D$24</f>
        <v>0</v>
      </c>
      <c r="E2" s="165" t="s">
        <v>192</v>
      </c>
      <c r="F2" s="733">
        <f>'Input Data'!$D$6</f>
        <v>0</v>
      </c>
      <c r="G2" s="166"/>
      <c r="H2" s="1265" t="s">
        <v>121</v>
      </c>
      <c r="I2" s="1265"/>
      <c r="J2" s="1266"/>
      <c r="K2" s="167" t="str">
        <f>IF('Input Data'!D16&gt;0,"Y","N")</f>
        <v>N</v>
      </c>
      <c r="L2" s="166"/>
      <c r="M2" s="166"/>
      <c r="N2" s="127"/>
    </row>
    <row r="3" spans="1:14" ht="15.75" thickBot="1" x14ac:dyDescent="0.25">
      <c r="A3" s="168"/>
      <c r="B3" s="168"/>
      <c r="C3" s="166"/>
      <c r="D3" s="166"/>
      <c r="E3" s="166"/>
      <c r="F3" s="166"/>
      <c r="G3" s="166"/>
      <c r="H3" s="168"/>
      <c r="I3" s="168"/>
      <c r="J3" s="169"/>
      <c r="K3" s="166"/>
      <c r="L3" s="166"/>
      <c r="M3" s="170"/>
      <c r="N3" s="127"/>
    </row>
    <row r="4" spans="1:14" ht="65.25" thickTop="1" thickBot="1" x14ac:dyDescent="0.25">
      <c r="A4" s="171" t="s">
        <v>223</v>
      </c>
      <c r="B4" s="430" t="s">
        <v>9</v>
      </c>
      <c r="C4" s="574" t="s">
        <v>307</v>
      </c>
      <c r="D4" s="574" t="s">
        <v>308</v>
      </c>
      <c r="E4" s="172" t="s">
        <v>309</v>
      </c>
      <c r="F4" s="575" t="s">
        <v>310</v>
      </c>
      <c r="G4" s="173"/>
      <c r="H4" s="171" t="s">
        <v>223</v>
      </c>
      <c r="I4" s="430" t="s">
        <v>9</v>
      </c>
      <c r="J4" s="574" t="s">
        <v>307</v>
      </c>
      <c r="K4" s="574" t="s">
        <v>308</v>
      </c>
      <c r="L4" s="172" t="s">
        <v>309</v>
      </c>
      <c r="M4" s="575" t="s">
        <v>310</v>
      </c>
    </row>
    <row r="5" spans="1:14" ht="27" thickTop="1" thickBot="1" x14ac:dyDescent="0.25">
      <c r="A5" s="174" t="s">
        <v>224</v>
      </c>
      <c r="B5" s="433"/>
      <c r="C5" s="684">
        <v>0</v>
      </c>
      <c r="D5" s="685">
        <f>IF($K$2="Y",((C5-E5)/1.14),C5)</f>
        <v>0</v>
      </c>
      <c r="E5" s="684">
        <v>0</v>
      </c>
      <c r="F5" s="686">
        <f>SUM(D5:E5)</f>
        <v>0</v>
      </c>
      <c r="G5" s="166"/>
      <c r="H5" s="175" t="s">
        <v>225</v>
      </c>
      <c r="I5" s="432"/>
      <c r="J5" s="690">
        <f>C42</f>
        <v>0</v>
      </c>
      <c r="K5" s="691">
        <f>D42</f>
        <v>0</v>
      </c>
      <c r="L5" s="690">
        <f>E42</f>
        <v>0</v>
      </c>
      <c r="M5" s="692">
        <f>SUM(K5:L5)</f>
        <v>0</v>
      </c>
    </row>
    <row r="6" spans="1:14" x14ac:dyDescent="0.2">
      <c r="A6" s="176">
        <f t="shared" ref="A6:A41" si="0">A5+1</f>
        <v>2</v>
      </c>
      <c r="B6" s="434"/>
      <c r="C6" s="684">
        <v>0</v>
      </c>
      <c r="D6" s="685">
        <f t="shared" ref="D6:D41" si="1">IF($K$2="Y",((C6-E6)/1.14),C6)</f>
        <v>0</v>
      </c>
      <c r="E6" s="684">
        <v>0</v>
      </c>
      <c r="F6" s="686">
        <f t="shared" ref="F6:F41" si="2">SUM(D6:E6)</f>
        <v>0</v>
      </c>
      <c r="G6" s="166"/>
      <c r="H6" s="177" t="s">
        <v>226</v>
      </c>
      <c r="I6" s="433"/>
      <c r="J6" s="693">
        <v>0</v>
      </c>
      <c r="K6" s="685">
        <f t="shared" ref="K6:K41" si="3">IF($K$2="Y",((J6-L6)/1.14),J6)</f>
        <v>0</v>
      </c>
      <c r="L6" s="693">
        <v>0</v>
      </c>
      <c r="M6" s="694">
        <f t="shared" ref="M6:M41" si="4">SUM(K6:L6)</f>
        <v>0</v>
      </c>
    </row>
    <row r="7" spans="1:14" x14ac:dyDescent="0.2">
      <c r="A7" s="176">
        <f t="shared" si="0"/>
        <v>3</v>
      </c>
      <c r="B7" s="434"/>
      <c r="C7" s="684">
        <v>0</v>
      </c>
      <c r="D7" s="685">
        <f t="shared" si="1"/>
        <v>0</v>
      </c>
      <c r="E7" s="684">
        <v>0</v>
      </c>
      <c r="F7" s="686">
        <f t="shared" si="2"/>
        <v>0</v>
      </c>
      <c r="G7" s="166"/>
      <c r="H7" s="176">
        <f t="shared" ref="H7:H41" si="5">H6+1</f>
        <v>39</v>
      </c>
      <c r="I7" s="434"/>
      <c r="J7" s="684">
        <v>0</v>
      </c>
      <c r="K7" s="685">
        <f t="shared" si="3"/>
        <v>0</v>
      </c>
      <c r="L7" s="684">
        <v>0</v>
      </c>
      <c r="M7" s="686">
        <f t="shared" si="4"/>
        <v>0</v>
      </c>
    </row>
    <row r="8" spans="1:14" x14ac:dyDescent="0.2">
      <c r="A8" s="176">
        <f t="shared" si="0"/>
        <v>4</v>
      </c>
      <c r="B8" s="434"/>
      <c r="C8" s="684">
        <v>0</v>
      </c>
      <c r="D8" s="685">
        <f t="shared" si="1"/>
        <v>0</v>
      </c>
      <c r="E8" s="684">
        <v>0</v>
      </c>
      <c r="F8" s="686">
        <f t="shared" si="2"/>
        <v>0</v>
      </c>
      <c r="G8" s="166"/>
      <c r="H8" s="176">
        <f t="shared" si="5"/>
        <v>40</v>
      </c>
      <c r="I8" s="434"/>
      <c r="J8" s="684">
        <v>0</v>
      </c>
      <c r="K8" s="685">
        <f t="shared" si="3"/>
        <v>0</v>
      </c>
      <c r="L8" s="684">
        <v>0</v>
      </c>
      <c r="M8" s="686">
        <f t="shared" si="4"/>
        <v>0</v>
      </c>
    </row>
    <row r="9" spans="1:14" x14ac:dyDescent="0.2">
      <c r="A9" s="176">
        <f t="shared" si="0"/>
        <v>5</v>
      </c>
      <c r="B9" s="434"/>
      <c r="C9" s="684">
        <v>0</v>
      </c>
      <c r="D9" s="685">
        <f t="shared" si="1"/>
        <v>0</v>
      </c>
      <c r="E9" s="684">
        <v>0</v>
      </c>
      <c r="F9" s="686">
        <f t="shared" si="2"/>
        <v>0</v>
      </c>
      <c r="G9" s="166"/>
      <c r="H9" s="176">
        <f t="shared" si="5"/>
        <v>41</v>
      </c>
      <c r="I9" s="434"/>
      <c r="J9" s="684">
        <v>0</v>
      </c>
      <c r="K9" s="685">
        <f t="shared" si="3"/>
        <v>0</v>
      </c>
      <c r="L9" s="684">
        <v>0</v>
      </c>
      <c r="M9" s="686">
        <f t="shared" si="4"/>
        <v>0</v>
      </c>
    </row>
    <row r="10" spans="1:14" x14ac:dyDescent="0.2">
      <c r="A10" s="176">
        <f t="shared" si="0"/>
        <v>6</v>
      </c>
      <c r="B10" s="434"/>
      <c r="C10" s="684">
        <v>0</v>
      </c>
      <c r="D10" s="685">
        <f t="shared" si="1"/>
        <v>0</v>
      </c>
      <c r="E10" s="684">
        <v>0</v>
      </c>
      <c r="F10" s="686">
        <f t="shared" si="2"/>
        <v>0</v>
      </c>
      <c r="G10" s="166"/>
      <c r="H10" s="176">
        <f t="shared" si="5"/>
        <v>42</v>
      </c>
      <c r="I10" s="434"/>
      <c r="J10" s="684">
        <v>0</v>
      </c>
      <c r="K10" s="685">
        <f t="shared" si="3"/>
        <v>0</v>
      </c>
      <c r="L10" s="684">
        <v>0</v>
      </c>
      <c r="M10" s="686">
        <f t="shared" si="4"/>
        <v>0</v>
      </c>
    </row>
    <row r="11" spans="1:14" x14ac:dyDescent="0.2">
      <c r="A11" s="176">
        <f t="shared" si="0"/>
        <v>7</v>
      </c>
      <c r="B11" s="434"/>
      <c r="C11" s="684">
        <v>0</v>
      </c>
      <c r="D11" s="685">
        <f t="shared" si="1"/>
        <v>0</v>
      </c>
      <c r="E11" s="684">
        <v>0</v>
      </c>
      <c r="F11" s="686">
        <f t="shared" si="2"/>
        <v>0</v>
      </c>
      <c r="G11" s="166"/>
      <c r="H11" s="176">
        <f t="shared" si="5"/>
        <v>43</v>
      </c>
      <c r="I11" s="434"/>
      <c r="J11" s="684">
        <v>0</v>
      </c>
      <c r="K11" s="685">
        <f t="shared" si="3"/>
        <v>0</v>
      </c>
      <c r="L11" s="684">
        <v>0</v>
      </c>
      <c r="M11" s="686">
        <f t="shared" si="4"/>
        <v>0</v>
      </c>
    </row>
    <row r="12" spans="1:14" x14ac:dyDescent="0.2">
      <c r="A12" s="176">
        <f t="shared" si="0"/>
        <v>8</v>
      </c>
      <c r="B12" s="434"/>
      <c r="C12" s="684">
        <v>0</v>
      </c>
      <c r="D12" s="685">
        <f t="shared" si="1"/>
        <v>0</v>
      </c>
      <c r="E12" s="684">
        <v>0</v>
      </c>
      <c r="F12" s="686">
        <f t="shared" si="2"/>
        <v>0</v>
      </c>
      <c r="G12" s="166"/>
      <c r="H12" s="176">
        <f t="shared" si="5"/>
        <v>44</v>
      </c>
      <c r="I12" s="434"/>
      <c r="J12" s="684">
        <v>0</v>
      </c>
      <c r="K12" s="685">
        <f t="shared" si="3"/>
        <v>0</v>
      </c>
      <c r="L12" s="684">
        <v>0</v>
      </c>
      <c r="M12" s="686">
        <f t="shared" si="4"/>
        <v>0</v>
      </c>
    </row>
    <row r="13" spans="1:14" x14ac:dyDescent="0.2">
      <c r="A13" s="176">
        <f t="shared" si="0"/>
        <v>9</v>
      </c>
      <c r="B13" s="434"/>
      <c r="C13" s="684">
        <v>0</v>
      </c>
      <c r="D13" s="685">
        <f t="shared" si="1"/>
        <v>0</v>
      </c>
      <c r="E13" s="684">
        <v>0</v>
      </c>
      <c r="F13" s="686">
        <f t="shared" si="2"/>
        <v>0</v>
      </c>
      <c r="G13" s="166"/>
      <c r="H13" s="176">
        <f t="shared" si="5"/>
        <v>45</v>
      </c>
      <c r="I13" s="434"/>
      <c r="J13" s="684">
        <v>0</v>
      </c>
      <c r="K13" s="685">
        <f t="shared" si="3"/>
        <v>0</v>
      </c>
      <c r="L13" s="684">
        <v>0</v>
      </c>
      <c r="M13" s="686">
        <f t="shared" si="4"/>
        <v>0</v>
      </c>
    </row>
    <row r="14" spans="1:14" x14ac:dyDescent="0.2">
      <c r="A14" s="176">
        <f t="shared" si="0"/>
        <v>10</v>
      </c>
      <c r="B14" s="434"/>
      <c r="C14" s="684">
        <v>0</v>
      </c>
      <c r="D14" s="685">
        <f t="shared" si="1"/>
        <v>0</v>
      </c>
      <c r="E14" s="684">
        <v>0</v>
      </c>
      <c r="F14" s="686">
        <f t="shared" si="2"/>
        <v>0</v>
      </c>
      <c r="G14" s="166"/>
      <c r="H14" s="176">
        <f t="shared" si="5"/>
        <v>46</v>
      </c>
      <c r="I14" s="434"/>
      <c r="J14" s="684">
        <v>0</v>
      </c>
      <c r="K14" s="685">
        <f t="shared" si="3"/>
        <v>0</v>
      </c>
      <c r="L14" s="684">
        <v>0</v>
      </c>
      <c r="M14" s="686">
        <f t="shared" si="4"/>
        <v>0</v>
      </c>
    </row>
    <row r="15" spans="1:14" x14ac:dyDescent="0.2">
      <c r="A15" s="176">
        <f t="shared" si="0"/>
        <v>11</v>
      </c>
      <c r="B15" s="434"/>
      <c r="C15" s="684">
        <v>0</v>
      </c>
      <c r="D15" s="685">
        <f t="shared" si="1"/>
        <v>0</v>
      </c>
      <c r="E15" s="684">
        <v>0</v>
      </c>
      <c r="F15" s="686">
        <f t="shared" si="2"/>
        <v>0</v>
      </c>
      <c r="G15" s="166"/>
      <c r="H15" s="176">
        <f t="shared" si="5"/>
        <v>47</v>
      </c>
      <c r="I15" s="434"/>
      <c r="J15" s="684">
        <v>0</v>
      </c>
      <c r="K15" s="685">
        <f t="shared" si="3"/>
        <v>0</v>
      </c>
      <c r="L15" s="684">
        <v>0</v>
      </c>
      <c r="M15" s="686">
        <f t="shared" si="4"/>
        <v>0</v>
      </c>
    </row>
    <row r="16" spans="1:14" x14ac:dyDescent="0.2">
      <c r="A16" s="176">
        <f t="shared" si="0"/>
        <v>12</v>
      </c>
      <c r="B16" s="434"/>
      <c r="C16" s="684">
        <v>0</v>
      </c>
      <c r="D16" s="685">
        <f t="shared" si="1"/>
        <v>0</v>
      </c>
      <c r="E16" s="684">
        <v>0</v>
      </c>
      <c r="F16" s="686">
        <f t="shared" si="2"/>
        <v>0</v>
      </c>
      <c r="G16" s="166"/>
      <c r="H16" s="176">
        <f t="shared" si="5"/>
        <v>48</v>
      </c>
      <c r="I16" s="434"/>
      <c r="J16" s="684">
        <v>0</v>
      </c>
      <c r="K16" s="685">
        <f t="shared" si="3"/>
        <v>0</v>
      </c>
      <c r="L16" s="684">
        <v>0</v>
      </c>
      <c r="M16" s="686">
        <f t="shared" si="4"/>
        <v>0</v>
      </c>
    </row>
    <row r="17" spans="1:13" x14ac:dyDescent="0.2">
      <c r="A17" s="176">
        <f t="shared" si="0"/>
        <v>13</v>
      </c>
      <c r="B17" s="434"/>
      <c r="C17" s="684">
        <v>0</v>
      </c>
      <c r="D17" s="685">
        <f t="shared" si="1"/>
        <v>0</v>
      </c>
      <c r="E17" s="684">
        <v>0</v>
      </c>
      <c r="F17" s="686">
        <f t="shared" si="2"/>
        <v>0</v>
      </c>
      <c r="G17" s="166"/>
      <c r="H17" s="176">
        <f t="shared" si="5"/>
        <v>49</v>
      </c>
      <c r="I17" s="434"/>
      <c r="J17" s="684">
        <v>0</v>
      </c>
      <c r="K17" s="685">
        <f t="shared" si="3"/>
        <v>0</v>
      </c>
      <c r="L17" s="684">
        <v>0</v>
      </c>
      <c r="M17" s="686">
        <f t="shared" si="4"/>
        <v>0</v>
      </c>
    </row>
    <row r="18" spans="1:13" x14ac:dyDescent="0.2">
      <c r="A18" s="176">
        <f t="shared" si="0"/>
        <v>14</v>
      </c>
      <c r="B18" s="434"/>
      <c r="C18" s="684">
        <v>0</v>
      </c>
      <c r="D18" s="685">
        <f t="shared" si="1"/>
        <v>0</v>
      </c>
      <c r="E18" s="684">
        <v>0</v>
      </c>
      <c r="F18" s="686">
        <f t="shared" si="2"/>
        <v>0</v>
      </c>
      <c r="G18" s="166"/>
      <c r="H18" s="176">
        <f t="shared" si="5"/>
        <v>50</v>
      </c>
      <c r="I18" s="434"/>
      <c r="J18" s="684">
        <v>0</v>
      </c>
      <c r="K18" s="685">
        <f t="shared" si="3"/>
        <v>0</v>
      </c>
      <c r="L18" s="684">
        <v>0</v>
      </c>
      <c r="M18" s="686">
        <f t="shared" si="4"/>
        <v>0</v>
      </c>
    </row>
    <row r="19" spans="1:13" x14ac:dyDescent="0.2">
      <c r="A19" s="176">
        <f t="shared" si="0"/>
        <v>15</v>
      </c>
      <c r="B19" s="434"/>
      <c r="C19" s="684">
        <v>0</v>
      </c>
      <c r="D19" s="685">
        <f t="shared" si="1"/>
        <v>0</v>
      </c>
      <c r="E19" s="684">
        <v>0</v>
      </c>
      <c r="F19" s="686">
        <f t="shared" si="2"/>
        <v>0</v>
      </c>
      <c r="G19" s="166"/>
      <c r="H19" s="176">
        <f t="shared" si="5"/>
        <v>51</v>
      </c>
      <c r="I19" s="434"/>
      <c r="J19" s="684">
        <v>0</v>
      </c>
      <c r="K19" s="685">
        <f t="shared" si="3"/>
        <v>0</v>
      </c>
      <c r="L19" s="684">
        <v>0</v>
      </c>
      <c r="M19" s="686">
        <f t="shared" si="4"/>
        <v>0</v>
      </c>
    </row>
    <row r="20" spans="1:13" x14ac:dyDescent="0.2">
      <c r="A20" s="176">
        <f t="shared" si="0"/>
        <v>16</v>
      </c>
      <c r="B20" s="434"/>
      <c r="C20" s="684">
        <v>0</v>
      </c>
      <c r="D20" s="685">
        <f t="shared" si="1"/>
        <v>0</v>
      </c>
      <c r="E20" s="684">
        <v>0</v>
      </c>
      <c r="F20" s="686">
        <f t="shared" si="2"/>
        <v>0</v>
      </c>
      <c r="G20" s="166"/>
      <c r="H20" s="176">
        <f t="shared" si="5"/>
        <v>52</v>
      </c>
      <c r="I20" s="434"/>
      <c r="J20" s="684">
        <v>0</v>
      </c>
      <c r="K20" s="685">
        <f t="shared" si="3"/>
        <v>0</v>
      </c>
      <c r="L20" s="684">
        <v>0</v>
      </c>
      <c r="M20" s="686">
        <f t="shared" si="4"/>
        <v>0</v>
      </c>
    </row>
    <row r="21" spans="1:13" x14ac:dyDescent="0.2">
      <c r="A21" s="176">
        <f t="shared" si="0"/>
        <v>17</v>
      </c>
      <c r="B21" s="434"/>
      <c r="C21" s="684">
        <v>0</v>
      </c>
      <c r="D21" s="685">
        <f t="shared" si="1"/>
        <v>0</v>
      </c>
      <c r="E21" s="684">
        <v>0</v>
      </c>
      <c r="F21" s="686">
        <f t="shared" si="2"/>
        <v>0</v>
      </c>
      <c r="G21" s="178"/>
      <c r="H21" s="176">
        <f t="shared" si="5"/>
        <v>53</v>
      </c>
      <c r="I21" s="434"/>
      <c r="J21" s="684">
        <v>0</v>
      </c>
      <c r="K21" s="685">
        <f t="shared" si="3"/>
        <v>0</v>
      </c>
      <c r="L21" s="684">
        <v>0</v>
      </c>
      <c r="M21" s="686">
        <f t="shared" si="4"/>
        <v>0</v>
      </c>
    </row>
    <row r="22" spans="1:13" x14ac:dyDescent="0.2">
      <c r="A22" s="176">
        <f t="shared" si="0"/>
        <v>18</v>
      </c>
      <c r="B22" s="434"/>
      <c r="C22" s="684">
        <v>0</v>
      </c>
      <c r="D22" s="685">
        <f t="shared" si="1"/>
        <v>0</v>
      </c>
      <c r="E22" s="684">
        <v>0</v>
      </c>
      <c r="F22" s="686">
        <f t="shared" si="2"/>
        <v>0</v>
      </c>
      <c r="G22" s="178"/>
      <c r="H22" s="176">
        <f t="shared" si="5"/>
        <v>54</v>
      </c>
      <c r="I22" s="434"/>
      <c r="J22" s="684">
        <v>0</v>
      </c>
      <c r="K22" s="685">
        <f t="shared" si="3"/>
        <v>0</v>
      </c>
      <c r="L22" s="684">
        <v>0</v>
      </c>
      <c r="M22" s="686">
        <f t="shared" si="4"/>
        <v>0</v>
      </c>
    </row>
    <row r="23" spans="1:13" x14ac:dyDescent="0.2">
      <c r="A23" s="176">
        <f t="shared" si="0"/>
        <v>19</v>
      </c>
      <c r="B23" s="434"/>
      <c r="C23" s="684">
        <v>0</v>
      </c>
      <c r="D23" s="685">
        <f t="shared" si="1"/>
        <v>0</v>
      </c>
      <c r="E23" s="687">
        <v>0</v>
      </c>
      <c r="F23" s="686">
        <f t="shared" si="2"/>
        <v>0</v>
      </c>
      <c r="G23" s="178"/>
      <c r="H23" s="176">
        <f t="shared" si="5"/>
        <v>55</v>
      </c>
      <c r="I23" s="434"/>
      <c r="J23" s="684">
        <v>0</v>
      </c>
      <c r="K23" s="685">
        <f t="shared" si="3"/>
        <v>0</v>
      </c>
      <c r="L23" s="684">
        <v>0</v>
      </c>
      <c r="M23" s="686">
        <f t="shared" si="4"/>
        <v>0</v>
      </c>
    </row>
    <row r="24" spans="1:13" x14ac:dyDescent="0.2">
      <c r="A24" s="176">
        <f t="shared" si="0"/>
        <v>20</v>
      </c>
      <c r="B24" s="434"/>
      <c r="C24" s="684">
        <v>0</v>
      </c>
      <c r="D24" s="685">
        <f t="shared" si="1"/>
        <v>0</v>
      </c>
      <c r="E24" s="684">
        <v>0</v>
      </c>
      <c r="F24" s="686">
        <f t="shared" si="2"/>
        <v>0</v>
      </c>
      <c r="G24" s="166"/>
      <c r="H24" s="176">
        <f t="shared" si="5"/>
        <v>56</v>
      </c>
      <c r="I24" s="434"/>
      <c r="J24" s="684">
        <v>0</v>
      </c>
      <c r="K24" s="685">
        <f t="shared" si="3"/>
        <v>0</v>
      </c>
      <c r="L24" s="684">
        <v>0</v>
      </c>
      <c r="M24" s="686">
        <f t="shared" si="4"/>
        <v>0</v>
      </c>
    </row>
    <row r="25" spans="1:13" x14ac:dyDescent="0.2">
      <c r="A25" s="176">
        <f t="shared" si="0"/>
        <v>21</v>
      </c>
      <c r="B25" s="434"/>
      <c r="C25" s="684">
        <v>0</v>
      </c>
      <c r="D25" s="685">
        <f t="shared" si="1"/>
        <v>0</v>
      </c>
      <c r="E25" s="684">
        <v>0</v>
      </c>
      <c r="F25" s="686">
        <f t="shared" si="2"/>
        <v>0</v>
      </c>
      <c r="G25" s="166"/>
      <c r="H25" s="176">
        <f t="shared" si="5"/>
        <v>57</v>
      </c>
      <c r="I25" s="434"/>
      <c r="J25" s="684">
        <v>0</v>
      </c>
      <c r="K25" s="685">
        <f t="shared" si="3"/>
        <v>0</v>
      </c>
      <c r="L25" s="684">
        <v>0</v>
      </c>
      <c r="M25" s="686">
        <f t="shared" si="4"/>
        <v>0</v>
      </c>
    </row>
    <row r="26" spans="1:13" x14ac:dyDescent="0.2">
      <c r="A26" s="176">
        <f t="shared" si="0"/>
        <v>22</v>
      </c>
      <c r="B26" s="434"/>
      <c r="C26" s="684">
        <v>0</v>
      </c>
      <c r="D26" s="685">
        <f t="shared" si="1"/>
        <v>0</v>
      </c>
      <c r="E26" s="684">
        <v>0</v>
      </c>
      <c r="F26" s="686">
        <f t="shared" si="2"/>
        <v>0</v>
      </c>
      <c r="G26" s="166"/>
      <c r="H26" s="176">
        <f t="shared" si="5"/>
        <v>58</v>
      </c>
      <c r="I26" s="434"/>
      <c r="J26" s="684">
        <v>0</v>
      </c>
      <c r="K26" s="685">
        <f t="shared" si="3"/>
        <v>0</v>
      </c>
      <c r="L26" s="684">
        <v>0</v>
      </c>
      <c r="M26" s="686">
        <f t="shared" si="4"/>
        <v>0</v>
      </c>
    </row>
    <row r="27" spans="1:13" x14ac:dyDescent="0.2">
      <c r="A27" s="176">
        <f t="shared" si="0"/>
        <v>23</v>
      </c>
      <c r="B27" s="434"/>
      <c r="C27" s="684">
        <v>0</v>
      </c>
      <c r="D27" s="685">
        <f t="shared" si="1"/>
        <v>0</v>
      </c>
      <c r="E27" s="684">
        <v>0</v>
      </c>
      <c r="F27" s="686">
        <f t="shared" si="2"/>
        <v>0</v>
      </c>
      <c r="G27" s="166"/>
      <c r="H27" s="176">
        <f t="shared" si="5"/>
        <v>59</v>
      </c>
      <c r="I27" s="434"/>
      <c r="J27" s="684">
        <v>0</v>
      </c>
      <c r="K27" s="685">
        <f t="shared" si="3"/>
        <v>0</v>
      </c>
      <c r="L27" s="684">
        <v>0</v>
      </c>
      <c r="M27" s="686">
        <f t="shared" si="4"/>
        <v>0</v>
      </c>
    </row>
    <row r="28" spans="1:13" x14ac:dyDescent="0.2">
      <c r="A28" s="176">
        <f t="shared" si="0"/>
        <v>24</v>
      </c>
      <c r="B28" s="434"/>
      <c r="C28" s="684">
        <v>0</v>
      </c>
      <c r="D28" s="685">
        <f t="shared" si="1"/>
        <v>0</v>
      </c>
      <c r="E28" s="684">
        <v>0</v>
      </c>
      <c r="F28" s="686">
        <f t="shared" si="2"/>
        <v>0</v>
      </c>
      <c r="G28" s="166"/>
      <c r="H28" s="176">
        <f t="shared" si="5"/>
        <v>60</v>
      </c>
      <c r="I28" s="434"/>
      <c r="J28" s="684">
        <v>0</v>
      </c>
      <c r="K28" s="685">
        <f t="shared" si="3"/>
        <v>0</v>
      </c>
      <c r="L28" s="684">
        <v>0</v>
      </c>
      <c r="M28" s="686">
        <f t="shared" si="4"/>
        <v>0</v>
      </c>
    </row>
    <row r="29" spans="1:13" x14ac:dyDescent="0.2">
      <c r="A29" s="176">
        <f t="shared" si="0"/>
        <v>25</v>
      </c>
      <c r="B29" s="434"/>
      <c r="C29" s="684">
        <v>0</v>
      </c>
      <c r="D29" s="685">
        <f t="shared" si="1"/>
        <v>0</v>
      </c>
      <c r="E29" s="684">
        <v>0</v>
      </c>
      <c r="F29" s="686">
        <f t="shared" si="2"/>
        <v>0</v>
      </c>
      <c r="G29" s="166"/>
      <c r="H29" s="176">
        <f t="shared" si="5"/>
        <v>61</v>
      </c>
      <c r="I29" s="434"/>
      <c r="J29" s="684">
        <v>0</v>
      </c>
      <c r="K29" s="685">
        <f t="shared" si="3"/>
        <v>0</v>
      </c>
      <c r="L29" s="684">
        <v>0</v>
      </c>
      <c r="M29" s="686">
        <f t="shared" si="4"/>
        <v>0</v>
      </c>
    </row>
    <row r="30" spans="1:13" x14ac:dyDescent="0.2">
      <c r="A30" s="176">
        <f t="shared" si="0"/>
        <v>26</v>
      </c>
      <c r="B30" s="434"/>
      <c r="C30" s="684">
        <v>0</v>
      </c>
      <c r="D30" s="685">
        <f t="shared" si="1"/>
        <v>0</v>
      </c>
      <c r="E30" s="684">
        <v>0</v>
      </c>
      <c r="F30" s="686">
        <f t="shared" si="2"/>
        <v>0</v>
      </c>
      <c r="G30" s="166"/>
      <c r="H30" s="176">
        <f t="shared" si="5"/>
        <v>62</v>
      </c>
      <c r="I30" s="434"/>
      <c r="J30" s="684">
        <v>0</v>
      </c>
      <c r="K30" s="685">
        <f t="shared" si="3"/>
        <v>0</v>
      </c>
      <c r="L30" s="684">
        <v>0</v>
      </c>
      <c r="M30" s="686">
        <f t="shared" si="4"/>
        <v>0</v>
      </c>
    </row>
    <row r="31" spans="1:13" x14ac:dyDescent="0.2">
      <c r="A31" s="176">
        <f t="shared" si="0"/>
        <v>27</v>
      </c>
      <c r="B31" s="434"/>
      <c r="C31" s="684">
        <v>0</v>
      </c>
      <c r="D31" s="685">
        <f t="shared" si="1"/>
        <v>0</v>
      </c>
      <c r="E31" s="684">
        <v>0</v>
      </c>
      <c r="F31" s="686">
        <f t="shared" si="2"/>
        <v>0</v>
      </c>
      <c r="G31" s="166"/>
      <c r="H31" s="176">
        <f t="shared" si="5"/>
        <v>63</v>
      </c>
      <c r="I31" s="434"/>
      <c r="J31" s="684">
        <v>0</v>
      </c>
      <c r="K31" s="685">
        <f t="shared" si="3"/>
        <v>0</v>
      </c>
      <c r="L31" s="684">
        <v>0</v>
      </c>
      <c r="M31" s="686">
        <f t="shared" si="4"/>
        <v>0</v>
      </c>
    </row>
    <row r="32" spans="1:13" x14ac:dyDescent="0.2">
      <c r="A32" s="176">
        <f t="shared" si="0"/>
        <v>28</v>
      </c>
      <c r="B32" s="434"/>
      <c r="C32" s="684">
        <v>0</v>
      </c>
      <c r="D32" s="685">
        <f t="shared" si="1"/>
        <v>0</v>
      </c>
      <c r="E32" s="684">
        <v>0</v>
      </c>
      <c r="F32" s="686">
        <f t="shared" si="2"/>
        <v>0</v>
      </c>
      <c r="G32" s="166"/>
      <c r="H32" s="176">
        <f t="shared" si="5"/>
        <v>64</v>
      </c>
      <c r="I32" s="434"/>
      <c r="J32" s="684">
        <v>0</v>
      </c>
      <c r="K32" s="685">
        <f t="shared" si="3"/>
        <v>0</v>
      </c>
      <c r="L32" s="684">
        <v>0</v>
      </c>
      <c r="M32" s="686">
        <f t="shared" si="4"/>
        <v>0</v>
      </c>
    </row>
    <row r="33" spans="1:13" x14ac:dyDescent="0.2">
      <c r="A33" s="176">
        <f t="shared" si="0"/>
        <v>29</v>
      </c>
      <c r="B33" s="434"/>
      <c r="C33" s="684">
        <v>0</v>
      </c>
      <c r="D33" s="685">
        <f t="shared" si="1"/>
        <v>0</v>
      </c>
      <c r="E33" s="684">
        <v>0</v>
      </c>
      <c r="F33" s="686">
        <f t="shared" si="2"/>
        <v>0</v>
      </c>
      <c r="G33" s="166"/>
      <c r="H33" s="176">
        <f t="shared" si="5"/>
        <v>65</v>
      </c>
      <c r="I33" s="434"/>
      <c r="J33" s="684">
        <v>0</v>
      </c>
      <c r="K33" s="685">
        <f t="shared" si="3"/>
        <v>0</v>
      </c>
      <c r="L33" s="684">
        <v>0</v>
      </c>
      <c r="M33" s="686">
        <f t="shared" si="4"/>
        <v>0</v>
      </c>
    </row>
    <row r="34" spans="1:13" x14ac:dyDescent="0.2">
      <c r="A34" s="176">
        <f t="shared" si="0"/>
        <v>30</v>
      </c>
      <c r="B34" s="434"/>
      <c r="C34" s="684">
        <v>0</v>
      </c>
      <c r="D34" s="685">
        <f t="shared" si="1"/>
        <v>0</v>
      </c>
      <c r="E34" s="684">
        <v>0</v>
      </c>
      <c r="F34" s="686">
        <f t="shared" si="2"/>
        <v>0</v>
      </c>
      <c r="G34" s="166"/>
      <c r="H34" s="176">
        <f t="shared" si="5"/>
        <v>66</v>
      </c>
      <c r="I34" s="434"/>
      <c r="J34" s="684">
        <v>0</v>
      </c>
      <c r="K34" s="685">
        <f t="shared" si="3"/>
        <v>0</v>
      </c>
      <c r="L34" s="684">
        <v>0</v>
      </c>
      <c r="M34" s="686">
        <f t="shared" si="4"/>
        <v>0</v>
      </c>
    </row>
    <row r="35" spans="1:13" x14ac:dyDescent="0.2">
      <c r="A35" s="176">
        <f t="shared" si="0"/>
        <v>31</v>
      </c>
      <c r="B35" s="434"/>
      <c r="C35" s="684">
        <v>0</v>
      </c>
      <c r="D35" s="685">
        <f t="shared" si="1"/>
        <v>0</v>
      </c>
      <c r="E35" s="684">
        <v>0</v>
      </c>
      <c r="F35" s="686">
        <f t="shared" si="2"/>
        <v>0</v>
      </c>
      <c r="G35" s="166"/>
      <c r="H35" s="176">
        <f t="shared" si="5"/>
        <v>67</v>
      </c>
      <c r="I35" s="434"/>
      <c r="J35" s="684">
        <v>0</v>
      </c>
      <c r="K35" s="685">
        <f t="shared" si="3"/>
        <v>0</v>
      </c>
      <c r="L35" s="684">
        <v>0</v>
      </c>
      <c r="M35" s="686">
        <f t="shared" si="4"/>
        <v>0</v>
      </c>
    </row>
    <row r="36" spans="1:13" x14ac:dyDescent="0.2">
      <c r="A36" s="176">
        <f t="shared" si="0"/>
        <v>32</v>
      </c>
      <c r="B36" s="434"/>
      <c r="C36" s="684">
        <v>0</v>
      </c>
      <c r="D36" s="685">
        <f t="shared" si="1"/>
        <v>0</v>
      </c>
      <c r="E36" s="684">
        <v>0</v>
      </c>
      <c r="F36" s="686">
        <f t="shared" si="2"/>
        <v>0</v>
      </c>
      <c r="G36" s="166"/>
      <c r="H36" s="176">
        <f t="shared" si="5"/>
        <v>68</v>
      </c>
      <c r="I36" s="434"/>
      <c r="J36" s="684">
        <v>0</v>
      </c>
      <c r="K36" s="685">
        <f t="shared" si="3"/>
        <v>0</v>
      </c>
      <c r="L36" s="684">
        <v>0</v>
      </c>
      <c r="M36" s="686">
        <f t="shared" si="4"/>
        <v>0</v>
      </c>
    </row>
    <row r="37" spans="1:13" x14ac:dyDescent="0.2">
      <c r="A37" s="176">
        <f t="shared" si="0"/>
        <v>33</v>
      </c>
      <c r="B37" s="434"/>
      <c r="C37" s="684">
        <v>0</v>
      </c>
      <c r="D37" s="685">
        <f t="shared" si="1"/>
        <v>0</v>
      </c>
      <c r="E37" s="684">
        <v>0</v>
      </c>
      <c r="F37" s="686">
        <f t="shared" si="2"/>
        <v>0</v>
      </c>
      <c r="G37" s="166"/>
      <c r="H37" s="176">
        <f t="shared" si="5"/>
        <v>69</v>
      </c>
      <c r="I37" s="434"/>
      <c r="J37" s="684">
        <v>0</v>
      </c>
      <c r="K37" s="685">
        <f t="shared" si="3"/>
        <v>0</v>
      </c>
      <c r="L37" s="684">
        <v>0</v>
      </c>
      <c r="M37" s="686">
        <f t="shared" si="4"/>
        <v>0</v>
      </c>
    </row>
    <row r="38" spans="1:13" x14ac:dyDescent="0.2">
      <c r="A38" s="176">
        <f t="shared" si="0"/>
        <v>34</v>
      </c>
      <c r="B38" s="434"/>
      <c r="C38" s="684">
        <v>0</v>
      </c>
      <c r="D38" s="685">
        <f t="shared" si="1"/>
        <v>0</v>
      </c>
      <c r="E38" s="684">
        <v>0</v>
      </c>
      <c r="F38" s="686">
        <f t="shared" si="2"/>
        <v>0</v>
      </c>
      <c r="G38" s="166"/>
      <c r="H38" s="176">
        <f t="shared" si="5"/>
        <v>70</v>
      </c>
      <c r="I38" s="434"/>
      <c r="J38" s="684">
        <v>0</v>
      </c>
      <c r="K38" s="685">
        <f t="shared" si="3"/>
        <v>0</v>
      </c>
      <c r="L38" s="684">
        <v>0</v>
      </c>
      <c r="M38" s="686">
        <f t="shared" si="4"/>
        <v>0</v>
      </c>
    </row>
    <row r="39" spans="1:13" x14ac:dyDescent="0.2">
      <c r="A39" s="176">
        <f t="shared" si="0"/>
        <v>35</v>
      </c>
      <c r="B39" s="434"/>
      <c r="C39" s="684">
        <v>0</v>
      </c>
      <c r="D39" s="685">
        <f t="shared" si="1"/>
        <v>0</v>
      </c>
      <c r="E39" s="684">
        <v>0</v>
      </c>
      <c r="F39" s="686">
        <f t="shared" si="2"/>
        <v>0</v>
      </c>
      <c r="G39" s="166"/>
      <c r="H39" s="176">
        <f t="shared" si="5"/>
        <v>71</v>
      </c>
      <c r="I39" s="434"/>
      <c r="J39" s="684">
        <v>0</v>
      </c>
      <c r="K39" s="685">
        <f t="shared" si="3"/>
        <v>0</v>
      </c>
      <c r="L39" s="684">
        <v>0</v>
      </c>
      <c r="M39" s="686">
        <f t="shared" si="4"/>
        <v>0</v>
      </c>
    </row>
    <row r="40" spans="1:13" x14ac:dyDescent="0.2">
      <c r="A40" s="176">
        <f t="shared" si="0"/>
        <v>36</v>
      </c>
      <c r="B40" s="434"/>
      <c r="C40" s="684">
        <v>0</v>
      </c>
      <c r="D40" s="685">
        <f t="shared" si="1"/>
        <v>0</v>
      </c>
      <c r="E40" s="684">
        <v>0</v>
      </c>
      <c r="F40" s="686">
        <f t="shared" si="2"/>
        <v>0</v>
      </c>
      <c r="G40" s="166"/>
      <c r="H40" s="176">
        <f t="shared" si="5"/>
        <v>72</v>
      </c>
      <c r="I40" s="434"/>
      <c r="J40" s="684">
        <v>0</v>
      </c>
      <c r="K40" s="685">
        <f t="shared" si="3"/>
        <v>0</v>
      </c>
      <c r="L40" s="684">
        <v>0</v>
      </c>
      <c r="M40" s="686">
        <f t="shared" si="4"/>
        <v>0</v>
      </c>
    </row>
    <row r="41" spans="1:13" ht="15.75" thickBot="1" x14ac:dyDescent="0.25">
      <c r="A41" s="176">
        <f t="shared" si="0"/>
        <v>37</v>
      </c>
      <c r="B41" s="434"/>
      <c r="C41" s="684">
        <v>0</v>
      </c>
      <c r="D41" s="685">
        <f t="shared" si="1"/>
        <v>0</v>
      </c>
      <c r="E41" s="684">
        <v>0</v>
      </c>
      <c r="F41" s="686">
        <f t="shared" si="2"/>
        <v>0</v>
      </c>
      <c r="G41" s="166"/>
      <c r="H41" s="176">
        <f t="shared" si="5"/>
        <v>73</v>
      </c>
      <c r="I41" s="434"/>
      <c r="J41" s="684">
        <v>0</v>
      </c>
      <c r="K41" s="685">
        <f t="shared" si="3"/>
        <v>0</v>
      </c>
      <c r="L41" s="684">
        <v>0</v>
      </c>
      <c r="M41" s="686">
        <f t="shared" si="4"/>
        <v>0</v>
      </c>
    </row>
    <row r="42" spans="1:13" ht="16.5" thickTop="1" thickBot="1" x14ac:dyDescent="0.25">
      <c r="A42" s="179" t="s">
        <v>7</v>
      </c>
      <c r="B42" s="431"/>
      <c r="C42" s="688">
        <f>SUM(C5:C41)</f>
        <v>0</v>
      </c>
      <c r="D42" s="688">
        <f>SUM(D5:D41)</f>
        <v>0</v>
      </c>
      <c r="E42" s="688">
        <f>SUM(E5:E41)</f>
        <v>0</v>
      </c>
      <c r="F42" s="689">
        <f>SUM(F5:F41)</f>
        <v>0</v>
      </c>
      <c r="G42" s="166"/>
      <c r="H42" s="179" t="s">
        <v>7</v>
      </c>
      <c r="I42" s="431"/>
      <c r="J42" s="180">
        <f>SUM(J5:J41)</f>
        <v>0</v>
      </c>
      <c r="K42" s="180">
        <f>SUM(K5:K41)</f>
        <v>0</v>
      </c>
      <c r="L42" s="180">
        <f>SUM(L5:L41)</f>
        <v>0</v>
      </c>
      <c r="M42" s="181">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4" type="noConversion"/>
  <printOptions horizontalCentered="1"/>
  <pageMargins left="0.74803149606299213" right="0.74803149606299213" top="0.78740157480314965" bottom="0.78740157480314965" header="0.51181102362204722" footer="0.51181102362204722"/>
  <pageSetup paperSize="9" scale="6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I62"/>
  <sheetViews>
    <sheetView topLeftCell="A19" zoomScaleNormal="100" zoomScaleSheetLayoutView="90" workbookViewId="0">
      <selection activeCell="A37" sqref="A37"/>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7.88671875" customWidth="1"/>
    <col min="7" max="7" width="7.33203125" customWidth="1"/>
    <col min="8" max="8" width="13.5546875" customWidth="1"/>
    <col min="9" max="9" width="8.77734375" customWidth="1"/>
    <col min="10" max="10" width="17.21875" bestFit="1" customWidth="1"/>
  </cols>
  <sheetData>
    <row r="1" spans="1:9" ht="18.75" thickTop="1" x14ac:dyDescent="0.2">
      <c r="A1" s="735" t="s">
        <v>50</v>
      </c>
      <c r="B1" s="184"/>
      <c r="C1" s="184"/>
      <c r="D1" s="184"/>
      <c r="E1" s="184"/>
      <c r="F1" s="184"/>
      <c r="G1" s="184"/>
      <c r="H1" s="184"/>
      <c r="I1" s="185"/>
    </row>
    <row r="2" spans="1:9" ht="15.75" x14ac:dyDescent="0.2">
      <c r="A2" s="367" t="s">
        <v>233</v>
      </c>
      <c r="B2" s="142"/>
      <c r="C2" s="142"/>
      <c r="D2" s="142"/>
      <c r="E2" s="342" t="s">
        <v>238</v>
      </c>
      <c r="F2" s="142"/>
      <c r="G2" s="142"/>
      <c r="H2" s="142"/>
      <c r="I2" s="147"/>
    </row>
    <row r="3" spans="1:9" ht="16.5" thickBot="1" x14ac:dyDescent="0.25">
      <c r="A3" s="1267" t="s">
        <v>35</v>
      </c>
      <c r="B3" s="1268"/>
      <c r="C3" s="739">
        <f>'Input Data'!$D$24</f>
        <v>0</v>
      </c>
      <c r="D3" s="303"/>
      <c r="E3" s="303"/>
      <c r="F3" s="303"/>
      <c r="G3" s="158" t="s">
        <v>193</v>
      </c>
      <c r="H3" s="733">
        <f>'Input Data'!$D$6</f>
        <v>0</v>
      </c>
      <c r="I3" s="149"/>
    </row>
    <row r="4" spans="1:9" ht="16.5" thickTop="1" thickBot="1" x14ac:dyDescent="0.25">
      <c r="A4" s="369"/>
      <c r="B4" s="369"/>
      <c r="C4" s="370"/>
      <c r="D4" s="370"/>
      <c r="E4" s="370"/>
      <c r="F4" s="370"/>
      <c r="G4" s="150"/>
      <c r="H4" s="150"/>
      <c r="I4" s="150"/>
    </row>
    <row r="5" spans="1:9" ht="15.75" thickTop="1" x14ac:dyDescent="0.2">
      <c r="A5" s="183" t="s">
        <v>142</v>
      </c>
      <c r="B5" s="159"/>
      <c r="C5" s="159"/>
      <c r="D5" s="159"/>
      <c r="E5" s="159"/>
      <c r="F5" s="159"/>
      <c r="G5" s="159"/>
      <c r="H5" s="159"/>
      <c r="I5" s="187"/>
    </row>
    <row r="6" spans="1:9" ht="30" x14ac:dyDescent="0.2">
      <c r="A6" s="190" t="s">
        <v>51</v>
      </c>
      <c r="B6" s="191" t="s">
        <v>45</v>
      </c>
      <c r="C6" s="191" t="s">
        <v>29</v>
      </c>
      <c r="D6" s="191" t="s">
        <v>52</v>
      </c>
      <c r="E6" s="191" t="s">
        <v>53</v>
      </c>
      <c r="F6" s="191" t="s">
        <v>54</v>
      </c>
      <c r="G6" s="191" t="s">
        <v>243</v>
      </c>
      <c r="H6" s="191" t="s">
        <v>5</v>
      </c>
      <c r="I6" s="192" t="s">
        <v>48</v>
      </c>
    </row>
    <row r="7" spans="1:9" x14ac:dyDescent="0.2">
      <c r="A7" s="193"/>
      <c r="B7" s="194"/>
      <c r="C7" s="194"/>
      <c r="D7" s="194"/>
      <c r="E7" s="194"/>
      <c r="F7" s="436"/>
      <c r="G7" s="1090">
        <f>IF('Input Data'!$H$40&lt;'Input Data'!$H$29,F7,F7-2)</f>
        <v>0</v>
      </c>
      <c r="H7" s="195"/>
      <c r="I7" s="196">
        <f t="shared" ref="I7:I16" si="0">G7*H7</f>
        <v>0</v>
      </c>
    </row>
    <row r="8" spans="1:9" x14ac:dyDescent="0.2">
      <c r="A8" s="197"/>
      <c r="B8" s="198"/>
      <c r="C8" s="198"/>
      <c r="D8" s="198"/>
      <c r="E8" s="198"/>
      <c r="F8" s="437"/>
      <c r="G8" s="435">
        <f>IF('Input Data'!$H$40&lt;'Input Data'!$H$29,F8,F8-2)</f>
        <v>0</v>
      </c>
      <c r="H8" s="199"/>
      <c r="I8" s="200">
        <f t="shared" si="0"/>
        <v>0</v>
      </c>
    </row>
    <row r="9" spans="1:9" x14ac:dyDescent="0.2">
      <c r="A9" s="197"/>
      <c r="B9" s="198"/>
      <c r="C9" s="198"/>
      <c r="D9" s="198"/>
      <c r="E9" s="198"/>
      <c r="F9" s="437"/>
      <c r="G9" s="435">
        <f>IF('Input Data'!$H$40&lt;'Input Data'!$H$29,F9,F9-2)</f>
        <v>0</v>
      </c>
      <c r="H9" s="199"/>
      <c r="I9" s="200">
        <f t="shared" si="0"/>
        <v>0</v>
      </c>
    </row>
    <row r="10" spans="1:9" x14ac:dyDescent="0.2">
      <c r="A10" s="197"/>
      <c r="B10" s="198"/>
      <c r="C10" s="198"/>
      <c r="D10" s="198"/>
      <c r="E10" s="198"/>
      <c r="F10" s="437"/>
      <c r="G10" s="435">
        <f>IF('Input Data'!$H$40&lt;'Input Data'!$H$29,F10,F10-2)</f>
        <v>0</v>
      </c>
      <c r="H10" s="199"/>
      <c r="I10" s="200">
        <f t="shared" si="0"/>
        <v>0</v>
      </c>
    </row>
    <row r="11" spans="1:9" x14ac:dyDescent="0.2">
      <c r="A11" s="197"/>
      <c r="B11" s="198"/>
      <c r="C11" s="198"/>
      <c r="D11" s="198"/>
      <c r="E11" s="198"/>
      <c r="F11" s="437"/>
      <c r="G11" s="435">
        <f>IF('Input Data'!$H$40&lt;'Input Data'!$H$29,F11,F11-2)</f>
        <v>0</v>
      </c>
      <c r="H11" s="199"/>
      <c r="I11" s="200">
        <f t="shared" si="0"/>
        <v>0</v>
      </c>
    </row>
    <row r="12" spans="1:9" x14ac:dyDescent="0.2">
      <c r="A12" s="197"/>
      <c r="B12" s="198"/>
      <c r="C12" s="198"/>
      <c r="D12" s="198"/>
      <c r="E12" s="198"/>
      <c r="F12" s="437"/>
      <c r="G12" s="435">
        <f>IF('Input Data'!$H$40&lt;'Input Data'!$H$29,F12,F12-2)</f>
        <v>0</v>
      </c>
      <c r="H12" s="199"/>
      <c r="I12" s="200">
        <f t="shared" si="0"/>
        <v>0</v>
      </c>
    </row>
    <row r="13" spans="1:9" x14ac:dyDescent="0.2">
      <c r="A13" s="197"/>
      <c r="B13" s="198"/>
      <c r="C13" s="198"/>
      <c r="D13" s="198"/>
      <c r="E13" s="198"/>
      <c r="F13" s="437"/>
      <c r="G13" s="435">
        <f>IF('Input Data'!$H$40&lt;'Input Data'!$H$29,F13,F13-2)</f>
        <v>0</v>
      </c>
      <c r="H13" s="199"/>
      <c r="I13" s="200">
        <f t="shared" si="0"/>
        <v>0</v>
      </c>
    </row>
    <row r="14" spans="1:9" x14ac:dyDescent="0.2">
      <c r="A14" s="197"/>
      <c r="B14" s="198"/>
      <c r="C14" s="198"/>
      <c r="D14" s="198"/>
      <c r="E14" s="198"/>
      <c r="F14" s="437"/>
      <c r="G14" s="435">
        <f>IF('Input Data'!$H$40&lt;'Input Data'!$H$29,F14,F14-2)</f>
        <v>0</v>
      </c>
      <c r="H14" s="199"/>
      <c r="I14" s="200">
        <f t="shared" si="0"/>
        <v>0</v>
      </c>
    </row>
    <row r="15" spans="1:9" x14ac:dyDescent="0.2">
      <c r="A15" s="197"/>
      <c r="B15" s="198"/>
      <c r="C15" s="198"/>
      <c r="D15" s="198"/>
      <c r="E15" s="198"/>
      <c r="F15" s="437"/>
      <c r="G15" s="435">
        <f>IF('Input Data'!$H$40&lt;'Input Data'!$H$29,F15,F15-2)</f>
        <v>0</v>
      </c>
      <c r="H15" s="199"/>
      <c r="I15" s="200">
        <f t="shared" si="0"/>
        <v>0</v>
      </c>
    </row>
    <row r="16" spans="1:9" ht="15.75" thickBot="1" x14ac:dyDescent="0.25">
      <c r="A16" s="201"/>
      <c r="B16" s="202"/>
      <c r="C16" s="202"/>
      <c r="D16" s="202"/>
      <c r="E16" s="202"/>
      <c r="F16" s="438"/>
      <c r="G16" s="1091">
        <f>IF('Input Data'!$H$40&lt;'Input Data'!$H$29,F16,F16-2)</f>
        <v>0</v>
      </c>
      <c r="H16" s="203"/>
      <c r="I16" s="204">
        <f t="shared" si="0"/>
        <v>0</v>
      </c>
    </row>
    <row r="17" spans="1:9" ht="15.75" thickBot="1" x14ac:dyDescent="0.25">
      <c r="A17" s="371"/>
      <c r="B17" s="372"/>
      <c r="C17" s="372"/>
      <c r="D17" s="372"/>
      <c r="E17" s="372"/>
      <c r="F17" s="372"/>
      <c r="G17" s="372"/>
      <c r="H17" s="373" t="s">
        <v>237</v>
      </c>
      <c r="I17" s="374">
        <f>SUM(I7:I16)</f>
        <v>0</v>
      </c>
    </row>
    <row r="18" spans="1:9" ht="16.5" thickTop="1" thickBot="1" x14ac:dyDescent="0.25">
      <c r="A18" s="150"/>
      <c r="B18" s="150"/>
      <c r="C18" s="150"/>
      <c r="D18" s="150"/>
      <c r="E18" s="150"/>
      <c r="F18" s="150"/>
      <c r="G18" s="150"/>
      <c r="H18" s="150"/>
      <c r="I18" s="375"/>
    </row>
    <row r="19" spans="1:9" ht="15.75" thickTop="1" x14ac:dyDescent="0.2">
      <c r="A19" s="183" t="s">
        <v>55</v>
      </c>
      <c r="B19" s="376"/>
      <c r="C19" s="376"/>
      <c r="D19" s="376"/>
      <c r="E19" s="376"/>
      <c r="F19" s="376"/>
      <c r="G19" s="376"/>
      <c r="H19" s="376"/>
      <c r="I19" s="377"/>
    </row>
    <row r="20" spans="1:9" x14ac:dyDescent="0.2">
      <c r="A20" s="206" t="s">
        <v>56</v>
      </c>
      <c r="B20" s="207" t="s">
        <v>57</v>
      </c>
      <c r="C20" s="207"/>
      <c r="D20" s="207"/>
      <c r="E20" s="142"/>
      <c r="F20" s="142"/>
      <c r="G20" s="207" t="s">
        <v>58</v>
      </c>
      <c r="H20" s="142"/>
      <c r="I20" s="205"/>
    </row>
    <row r="21" spans="1:9" x14ac:dyDescent="0.2">
      <c r="A21" s="206" t="s">
        <v>41</v>
      </c>
      <c r="B21" s="207" t="s">
        <v>57</v>
      </c>
      <c r="C21" s="208"/>
      <c r="D21" s="208"/>
      <c r="E21" s="209"/>
      <c r="F21" s="142"/>
      <c r="G21" s="207" t="s">
        <v>58</v>
      </c>
      <c r="H21" s="209"/>
      <c r="I21" s="210"/>
    </row>
    <row r="22" spans="1:9" x14ac:dyDescent="0.2">
      <c r="A22" s="206" t="s">
        <v>43</v>
      </c>
      <c r="B22" s="207" t="s">
        <v>57</v>
      </c>
      <c r="C22" s="207"/>
      <c r="D22" s="207"/>
      <c r="E22" s="142"/>
      <c r="F22" s="142"/>
      <c r="G22" s="207" t="s">
        <v>58</v>
      </c>
      <c r="H22" s="142"/>
      <c r="I22" s="205"/>
    </row>
    <row r="23" spans="1:9" ht="45" x14ac:dyDescent="0.2">
      <c r="A23" s="190" t="s">
        <v>4</v>
      </c>
      <c r="B23" s="191" t="s">
        <v>45</v>
      </c>
      <c r="C23" s="191" t="s">
        <v>29</v>
      </c>
      <c r="D23" s="191" t="s">
        <v>59</v>
      </c>
      <c r="E23" s="191" t="s">
        <v>60</v>
      </c>
      <c r="F23" s="191" t="s">
        <v>521</v>
      </c>
      <c r="G23" s="191" t="s">
        <v>61</v>
      </c>
      <c r="H23" s="191" t="s">
        <v>5</v>
      </c>
      <c r="I23" s="211" t="s">
        <v>48</v>
      </c>
    </row>
    <row r="24" spans="1:9" x14ac:dyDescent="0.2">
      <c r="A24" s="193"/>
      <c r="B24" s="194"/>
      <c r="C24" s="194"/>
      <c r="D24" s="194"/>
      <c r="E24" s="194"/>
      <c r="F24" s="194"/>
      <c r="G24" s="436"/>
      <c r="H24" s="212"/>
      <c r="I24" s="235">
        <f>G24*H24+F24</f>
        <v>0</v>
      </c>
    </row>
    <row r="25" spans="1:9" x14ac:dyDescent="0.2">
      <c r="A25" s="197"/>
      <c r="B25" s="198"/>
      <c r="C25" s="198"/>
      <c r="D25" s="198"/>
      <c r="E25" s="198"/>
      <c r="F25" s="198"/>
      <c r="G25" s="437"/>
      <c r="H25" s="213"/>
      <c r="I25" s="200">
        <f t="shared" ref="I25:I33" si="1">G25*H25+F25</f>
        <v>0</v>
      </c>
    </row>
    <row r="26" spans="1:9" x14ac:dyDescent="0.2">
      <c r="A26" s="197"/>
      <c r="B26" s="198"/>
      <c r="C26" s="198"/>
      <c r="D26" s="198"/>
      <c r="E26" s="198"/>
      <c r="F26" s="198"/>
      <c r="G26" s="437"/>
      <c r="H26" s="213"/>
      <c r="I26" s="200">
        <f t="shared" si="1"/>
        <v>0</v>
      </c>
    </row>
    <row r="27" spans="1:9" x14ac:dyDescent="0.2">
      <c r="A27" s="197"/>
      <c r="B27" s="198"/>
      <c r="C27" s="198"/>
      <c r="D27" s="198"/>
      <c r="E27" s="198"/>
      <c r="F27" s="198"/>
      <c r="G27" s="437"/>
      <c r="H27" s="213"/>
      <c r="I27" s="200">
        <f t="shared" si="1"/>
        <v>0</v>
      </c>
    </row>
    <row r="28" spans="1:9" x14ac:dyDescent="0.2">
      <c r="A28" s="197"/>
      <c r="B28" s="198"/>
      <c r="C28" s="198"/>
      <c r="D28" s="198"/>
      <c r="E28" s="198"/>
      <c r="F28" s="198"/>
      <c r="G28" s="437"/>
      <c r="H28" s="213"/>
      <c r="I28" s="200">
        <f t="shared" si="1"/>
        <v>0</v>
      </c>
    </row>
    <row r="29" spans="1:9" x14ac:dyDescent="0.2">
      <c r="A29" s="197"/>
      <c r="B29" s="198"/>
      <c r="C29" s="198"/>
      <c r="D29" s="198"/>
      <c r="E29" s="198"/>
      <c r="F29" s="198"/>
      <c r="G29" s="437"/>
      <c r="H29" s="213"/>
      <c r="I29" s="200">
        <f t="shared" si="1"/>
        <v>0</v>
      </c>
    </row>
    <row r="30" spans="1:9" ht="15.75" customHeight="1" x14ac:dyDescent="0.2">
      <c r="A30" s="197"/>
      <c r="B30" s="198"/>
      <c r="C30" s="198"/>
      <c r="D30" s="198"/>
      <c r="E30" s="198"/>
      <c r="F30" s="198"/>
      <c r="G30" s="437"/>
      <c r="H30" s="213"/>
      <c r="I30" s="200">
        <f t="shared" si="1"/>
        <v>0</v>
      </c>
    </row>
    <row r="31" spans="1:9" x14ac:dyDescent="0.2">
      <c r="A31" s="197"/>
      <c r="B31" s="198"/>
      <c r="C31" s="198"/>
      <c r="D31" s="198"/>
      <c r="E31" s="198"/>
      <c r="F31" s="198"/>
      <c r="G31" s="437"/>
      <c r="H31" s="213"/>
      <c r="I31" s="200">
        <f t="shared" si="1"/>
        <v>0</v>
      </c>
    </row>
    <row r="32" spans="1:9" x14ac:dyDescent="0.2">
      <c r="A32" s="197"/>
      <c r="B32" s="198"/>
      <c r="C32" s="198"/>
      <c r="D32" s="198"/>
      <c r="E32" s="198"/>
      <c r="F32" s="198"/>
      <c r="G32" s="437"/>
      <c r="H32" s="213"/>
      <c r="I32" s="200">
        <f t="shared" si="1"/>
        <v>0</v>
      </c>
    </row>
    <row r="33" spans="1:9" ht="15.75" thickBot="1" x14ac:dyDescent="0.25">
      <c r="A33" s="201"/>
      <c r="B33" s="202"/>
      <c r="C33" s="202"/>
      <c r="D33" s="202"/>
      <c r="E33" s="202"/>
      <c r="F33" s="202"/>
      <c r="G33" s="438"/>
      <c r="H33" s="214"/>
      <c r="I33" s="236">
        <f t="shared" si="1"/>
        <v>0</v>
      </c>
    </row>
    <row r="34" spans="1:9" ht="15.75" thickTop="1" x14ac:dyDescent="0.2">
      <c r="A34" s="379"/>
      <c r="B34" s="380"/>
      <c r="C34" s="380"/>
      <c r="D34" s="380"/>
      <c r="E34" s="380"/>
      <c r="F34" s="380"/>
      <c r="G34" s="380"/>
      <c r="H34" s="319" t="s">
        <v>62</v>
      </c>
      <c r="I34" s="378">
        <f>SUM(I24:I33)</f>
        <v>0</v>
      </c>
    </row>
    <row r="35" spans="1:9" x14ac:dyDescent="0.2">
      <c r="A35" s="206"/>
      <c r="B35" s="215"/>
      <c r="C35" s="215"/>
      <c r="D35" s="215"/>
      <c r="E35" s="215"/>
      <c r="F35" s="215"/>
      <c r="G35" s="215"/>
      <c r="H35" s="215"/>
      <c r="I35" s="216"/>
    </row>
    <row r="36" spans="1:9" x14ac:dyDescent="0.2">
      <c r="A36" s="217" t="s">
        <v>522</v>
      </c>
      <c r="B36" s="188"/>
      <c r="C36" s="188"/>
      <c r="D36" s="188"/>
      <c r="E36" s="188"/>
      <c r="F36" s="188"/>
      <c r="G36" s="188"/>
      <c r="H36" s="188"/>
      <c r="I36" s="218"/>
    </row>
    <row r="37" spans="1:9" ht="25.5" x14ac:dyDescent="0.2">
      <c r="A37" s="190" t="s">
        <v>4</v>
      </c>
      <c r="B37" s="219" t="s">
        <v>45</v>
      </c>
      <c r="C37" s="220" t="s">
        <v>29</v>
      </c>
      <c r="D37" s="191" t="s">
        <v>63</v>
      </c>
      <c r="E37" s="191" t="s">
        <v>64</v>
      </c>
      <c r="F37" s="191"/>
      <c r="G37" s="191" t="s">
        <v>6</v>
      </c>
      <c r="H37" s="191" t="s">
        <v>11</v>
      </c>
      <c r="I37" s="211" t="s">
        <v>48</v>
      </c>
    </row>
    <row r="38" spans="1:9" x14ac:dyDescent="0.2">
      <c r="A38" s="193"/>
      <c r="B38" s="194"/>
      <c r="C38" s="194"/>
      <c r="D38" s="194"/>
      <c r="E38" s="194"/>
      <c r="F38" s="194"/>
      <c r="G38" s="436"/>
      <c r="H38" s="194"/>
      <c r="I38" s="221"/>
    </row>
    <row r="39" spans="1:9" x14ac:dyDescent="0.2">
      <c r="A39" s="197"/>
      <c r="B39" s="198"/>
      <c r="C39" s="198"/>
      <c r="D39" s="198"/>
      <c r="E39" s="198"/>
      <c r="F39" s="198"/>
      <c r="G39" s="437"/>
      <c r="H39" s="198"/>
      <c r="I39" s="222"/>
    </row>
    <row r="40" spans="1:9" x14ac:dyDescent="0.2">
      <c r="A40" s="197"/>
      <c r="B40" s="198"/>
      <c r="C40" s="198"/>
      <c r="D40" s="198"/>
      <c r="E40" s="198"/>
      <c r="F40" s="198"/>
      <c r="G40" s="437"/>
      <c r="H40" s="198"/>
      <c r="I40" s="222"/>
    </row>
    <row r="41" spans="1:9" x14ac:dyDescent="0.2">
      <c r="A41" s="197"/>
      <c r="B41" s="198"/>
      <c r="C41" s="198"/>
      <c r="D41" s="198"/>
      <c r="E41" s="198"/>
      <c r="F41" s="198"/>
      <c r="G41" s="437"/>
      <c r="H41" s="198"/>
      <c r="I41" s="222"/>
    </row>
    <row r="42" spans="1:9" x14ac:dyDescent="0.2">
      <c r="A42" s="197"/>
      <c r="B42" s="198"/>
      <c r="C42" s="198"/>
      <c r="D42" s="198"/>
      <c r="E42" s="198"/>
      <c r="F42" s="198"/>
      <c r="G42" s="437"/>
      <c r="H42" s="198"/>
      <c r="I42" s="222"/>
    </row>
    <row r="43" spans="1:9" x14ac:dyDescent="0.2">
      <c r="A43" s="197"/>
      <c r="B43" s="198"/>
      <c r="C43" s="198"/>
      <c r="D43" s="198"/>
      <c r="E43" s="198"/>
      <c r="F43" s="198"/>
      <c r="G43" s="437"/>
      <c r="H43" s="198"/>
      <c r="I43" s="222"/>
    </row>
    <row r="44" spans="1:9" x14ac:dyDescent="0.2">
      <c r="A44" s="197"/>
      <c r="B44" s="198"/>
      <c r="C44" s="198"/>
      <c r="D44" s="198"/>
      <c r="E44" s="198"/>
      <c r="F44" s="198"/>
      <c r="G44" s="437"/>
      <c r="H44" s="198"/>
      <c r="I44" s="222"/>
    </row>
    <row r="45" spans="1:9" ht="15.75" thickBot="1" x14ac:dyDescent="0.25">
      <c r="A45" s="201"/>
      <c r="B45" s="202"/>
      <c r="C45" s="202"/>
      <c r="D45" s="202"/>
      <c r="E45" s="202"/>
      <c r="F45" s="202"/>
      <c r="G45" s="438"/>
      <c r="H45" s="202"/>
      <c r="I45" s="223"/>
    </row>
    <row r="46" spans="1:9" x14ac:dyDescent="0.2">
      <c r="A46" s="379"/>
      <c r="B46" s="380"/>
      <c r="C46" s="380"/>
      <c r="D46" s="380"/>
      <c r="E46" s="380"/>
      <c r="F46" s="380"/>
      <c r="G46" s="380"/>
      <c r="H46" s="319" t="s">
        <v>65</v>
      </c>
      <c r="I46" s="378">
        <f>SUM(I38:I45)</f>
        <v>0</v>
      </c>
    </row>
    <row r="47" spans="1:9" x14ac:dyDescent="0.2">
      <c r="A47" s="145"/>
      <c r="B47" s="142"/>
      <c r="C47" s="142"/>
      <c r="D47" s="142"/>
      <c r="E47" s="142"/>
      <c r="F47" s="142"/>
      <c r="G47" s="142"/>
      <c r="H47" s="142"/>
      <c r="I47" s="205"/>
    </row>
    <row r="48" spans="1:9" x14ac:dyDescent="0.2">
      <c r="A48" s="217" t="s">
        <v>66</v>
      </c>
      <c r="B48" s="188"/>
      <c r="C48" s="188"/>
      <c r="D48" s="188"/>
      <c r="E48" s="188"/>
      <c r="F48" s="188"/>
      <c r="G48" s="188"/>
      <c r="H48" s="188"/>
      <c r="I48" s="218"/>
    </row>
    <row r="49" spans="1:9" ht="30" x14ac:dyDescent="0.2">
      <c r="A49" s="224" t="s">
        <v>4</v>
      </c>
      <c r="B49" s="219" t="s">
        <v>45</v>
      </c>
      <c r="C49" s="220" t="s">
        <v>29</v>
      </c>
      <c r="D49" s="225" t="s">
        <v>52</v>
      </c>
      <c r="E49" s="225" t="s">
        <v>53</v>
      </c>
      <c r="F49" s="225"/>
      <c r="G49" s="191" t="s">
        <v>67</v>
      </c>
      <c r="H49" s="191" t="s">
        <v>68</v>
      </c>
      <c r="I49" s="211" t="s">
        <v>48</v>
      </c>
    </row>
    <row r="50" spans="1:9" x14ac:dyDescent="0.2">
      <c r="A50" s="332"/>
      <c r="B50" s="226"/>
      <c r="C50" s="226"/>
      <c r="D50" s="194"/>
      <c r="E50" s="194"/>
      <c r="F50" s="194"/>
      <c r="G50" s="194"/>
      <c r="H50" s="227"/>
      <c r="I50" s="221"/>
    </row>
    <row r="51" spans="1:9" x14ac:dyDescent="0.2">
      <c r="A51" s="345"/>
      <c r="B51" s="228"/>
      <c r="C51" s="228"/>
      <c r="D51" s="198"/>
      <c r="E51" s="198"/>
      <c r="F51" s="198"/>
      <c r="G51" s="198"/>
      <c r="H51" s="198"/>
      <c r="I51" s="222"/>
    </row>
    <row r="52" spans="1:9" x14ac:dyDescent="0.2">
      <c r="A52" s="344"/>
      <c r="B52" s="228"/>
      <c r="C52" s="228"/>
      <c r="D52" s="198"/>
      <c r="E52" s="198"/>
      <c r="F52" s="198"/>
      <c r="G52" s="198"/>
      <c r="H52" s="198"/>
      <c r="I52" s="222"/>
    </row>
    <row r="53" spans="1:9" x14ac:dyDescent="0.2">
      <c r="A53" s="197"/>
      <c r="B53" s="228"/>
      <c r="C53" s="228"/>
      <c r="D53" s="198"/>
      <c r="E53" s="198"/>
      <c r="F53" s="198"/>
      <c r="G53" s="198"/>
      <c r="H53" s="198"/>
      <c r="I53" s="222"/>
    </row>
    <row r="54" spans="1:9" x14ac:dyDescent="0.2">
      <c r="A54" s="197"/>
      <c r="B54" s="228"/>
      <c r="C54" s="228"/>
      <c r="D54" s="198"/>
      <c r="E54" s="198"/>
      <c r="F54" s="198"/>
      <c r="G54" s="198"/>
      <c r="H54" s="198"/>
      <c r="I54" s="222"/>
    </row>
    <row r="55" spans="1:9" x14ac:dyDescent="0.2">
      <c r="A55" s="197"/>
      <c r="B55" s="228"/>
      <c r="C55" s="228"/>
      <c r="D55" s="198"/>
      <c r="E55" s="198"/>
      <c r="F55" s="198"/>
      <c r="G55" s="198"/>
      <c r="H55" s="198"/>
      <c r="I55" s="222"/>
    </row>
    <row r="56" spans="1:9" ht="15.75" thickBot="1" x14ac:dyDescent="0.25">
      <c r="A56" s="201"/>
      <c r="B56" s="229"/>
      <c r="C56" s="229"/>
      <c r="D56" s="202"/>
      <c r="E56" s="202"/>
      <c r="F56" s="202"/>
      <c r="G56" s="202"/>
      <c r="H56" s="202"/>
      <c r="I56" s="223"/>
    </row>
    <row r="57" spans="1:9" x14ac:dyDescent="0.2">
      <c r="A57" s="379"/>
      <c r="B57" s="380"/>
      <c r="C57" s="380"/>
      <c r="D57" s="380"/>
      <c r="E57" s="380"/>
      <c r="F57" s="380"/>
      <c r="G57" s="380"/>
      <c r="H57" s="319" t="s">
        <v>69</v>
      </c>
      <c r="I57" s="378">
        <f>SUM(I50:I56)</f>
        <v>0</v>
      </c>
    </row>
    <row r="58" spans="1:9" x14ac:dyDescent="0.2">
      <c r="A58" s="206"/>
      <c r="B58" s="215"/>
      <c r="C58" s="215"/>
      <c r="D58" s="215"/>
      <c r="E58" s="215"/>
      <c r="F58" s="215"/>
      <c r="G58" s="215"/>
      <c r="H58" s="215"/>
      <c r="I58" s="230"/>
    </row>
    <row r="59" spans="1:9" ht="15.75" thickBot="1" x14ac:dyDescent="0.25">
      <c r="A59" s="206"/>
      <c r="B59" s="215"/>
      <c r="C59" s="215"/>
      <c r="D59" s="215"/>
      <c r="E59" s="215"/>
      <c r="F59" s="215"/>
      <c r="G59" s="215"/>
      <c r="H59" s="383"/>
      <c r="I59" s="205"/>
    </row>
    <row r="60" spans="1:9" ht="15.75" thickTop="1" x14ac:dyDescent="0.2">
      <c r="A60" s="232"/>
      <c r="B60" s="152"/>
      <c r="C60" s="152"/>
      <c r="D60" s="152"/>
      <c r="E60" s="152"/>
      <c r="F60" s="152"/>
      <c r="G60" s="152"/>
      <c r="H60" s="153" t="s">
        <v>235</v>
      </c>
      <c r="I60" s="382">
        <f>I46+I57+I34</f>
        <v>0</v>
      </c>
    </row>
    <row r="61" spans="1:9" ht="15.75" thickBot="1" x14ac:dyDescent="0.25">
      <c r="A61" s="233"/>
      <c r="B61" s="231"/>
      <c r="C61" s="231"/>
      <c r="D61" s="231"/>
      <c r="E61" s="231"/>
      <c r="F61" s="231"/>
      <c r="G61" s="231"/>
      <c r="H61" s="234"/>
      <c r="I61" s="381"/>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4" type="noConversion"/>
  <printOptions horizontalCentered="1"/>
  <pageMargins left="0.55118110236220474" right="0.55118110236220474" top="0.82677165354330717" bottom="0.78740157480314965" header="0.51181102362204722" footer="0.51181102362204722"/>
  <pageSetup paperSize="9" scale="72"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E15" sqref="E1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28"/>
      <c r="B1" s="741"/>
      <c r="C1" s="741"/>
      <c r="D1" s="829" t="s">
        <v>388</v>
      </c>
      <c r="E1" s="830"/>
      <c r="F1" s="830"/>
      <c r="G1" s="741"/>
      <c r="H1" s="741"/>
      <c r="I1" s="741"/>
      <c r="J1" s="741"/>
      <c r="K1" s="741"/>
      <c r="L1" s="741"/>
      <c r="M1" s="742" t="s">
        <v>389</v>
      </c>
      <c r="N1" s="831"/>
      <c r="O1" s="742"/>
    </row>
    <row r="2" spans="1:15" x14ac:dyDescent="0.2">
      <c r="A2" s="832"/>
      <c r="B2" s="744"/>
      <c r="C2" s="780"/>
      <c r="D2" s="780" t="s">
        <v>390</v>
      </c>
      <c r="E2" s="780"/>
      <c r="F2" s="780"/>
      <c r="G2" s="780"/>
      <c r="H2" s="780"/>
      <c r="I2" s="780"/>
      <c r="J2" s="780"/>
      <c r="K2" s="780"/>
      <c r="L2" s="780"/>
      <c r="M2" s="780"/>
      <c r="N2" s="744" t="s">
        <v>391</v>
      </c>
      <c r="O2" s="747"/>
    </row>
    <row r="3" spans="1:15" x14ac:dyDescent="0.2">
      <c r="A3" s="832"/>
      <c r="B3" s="744"/>
      <c r="C3" s="780"/>
      <c r="D3" s="780"/>
      <c r="E3" s="780"/>
      <c r="F3" s="780"/>
      <c r="G3" s="780"/>
      <c r="H3" s="780"/>
      <c r="I3" s="780"/>
      <c r="J3" s="780"/>
      <c r="K3" s="780"/>
      <c r="L3" s="780"/>
      <c r="M3" s="780"/>
      <c r="N3" s="780"/>
      <c r="O3" s="747"/>
    </row>
    <row r="4" spans="1:15" x14ac:dyDescent="0.2">
      <c r="A4" s="832"/>
      <c r="B4" s="744"/>
      <c r="C4" s="780"/>
      <c r="D4" s="780"/>
      <c r="E4" s="833" t="s">
        <v>392</v>
      </c>
      <c r="F4" s="780"/>
      <c r="G4" s="780"/>
      <c r="H4" s="780"/>
      <c r="I4" s="834" t="s">
        <v>338</v>
      </c>
      <c r="J4" s="835">
        <v>0</v>
      </c>
      <c r="K4" s="780"/>
      <c r="L4" s="780"/>
      <c r="M4" s="836" t="s">
        <v>393</v>
      </c>
      <c r="N4" s="780"/>
      <c r="O4" s="837"/>
    </row>
    <row r="5" spans="1:15" x14ac:dyDescent="0.2">
      <c r="A5" s="832"/>
      <c r="B5" s="744"/>
      <c r="C5" s="780"/>
      <c r="D5" s="780"/>
      <c r="E5" s="1271" t="s">
        <v>394</v>
      </c>
      <c r="F5" s="1272"/>
      <c r="G5" s="1273">
        <v>0</v>
      </c>
      <c r="H5" s="1274"/>
      <c r="I5" s="780"/>
      <c r="J5" s="780"/>
      <c r="K5" s="780"/>
      <c r="L5" s="780"/>
      <c r="M5" s="836" t="s">
        <v>395</v>
      </c>
      <c r="N5" s="1275"/>
      <c r="O5" s="1276"/>
    </row>
    <row r="6" spans="1:15" x14ac:dyDescent="0.2">
      <c r="A6" s="838" t="s">
        <v>396</v>
      </c>
      <c r="B6" s="744"/>
      <c r="C6" s="839"/>
      <c r="D6" s="753" t="s">
        <v>338</v>
      </c>
      <c r="E6" s="763"/>
      <c r="F6" s="763"/>
      <c r="G6" s="763"/>
      <c r="H6" s="763"/>
      <c r="I6" s="763"/>
      <c r="J6" s="763"/>
      <c r="K6" s="763"/>
      <c r="L6" s="763"/>
      <c r="M6" s="763"/>
      <c r="N6" s="780"/>
      <c r="O6" s="747"/>
    </row>
    <row r="7" spans="1:15" x14ac:dyDescent="0.2">
      <c r="A7" s="838" t="s">
        <v>397</v>
      </c>
      <c r="B7" s="744"/>
      <c r="C7" s="834"/>
      <c r="D7" s="753" t="s">
        <v>338</v>
      </c>
      <c r="E7" s="763"/>
      <c r="F7" s="763"/>
      <c r="G7" s="763"/>
      <c r="H7" s="763"/>
      <c r="I7" s="763"/>
      <c r="J7" s="840"/>
      <c r="K7" s="763"/>
      <c r="L7" s="763"/>
      <c r="M7" s="763"/>
      <c r="N7" s="780"/>
      <c r="O7" s="747"/>
    </row>
    <row r="8" spans="1:15" x14ac:dyDescent="0.2">
      <c r="A8" s="832"/>
      <c r="B8" s="744"/>
      <c r="C8" s="780"/>
      <c r="D8" s="744"/>
      <c r="E8" s="744"/>
      <c r="F8" s="744"/>
      <c r="G8" s="744"/>
      <c r="H8" s="744"/>
      <c r="I8" s="744"/>
      <c r="J8" s="841"/>
      <c r="K8" s="744"/>
      <c r="L8" s="744"/>
      <c r="M8" s="744"/>
      <c r="N8" s="744"/>
      <c r="O8" s="747"/>
    </row>
    <row r="9" spans="1:15" x14ac:dyDescent="0.2">
      <c r="A9" s="838" t="s">
        <v>398</v>
      </c>
      <c r="B9" s="744"/>
      <c r="C9" s="753" t="s">
        <v>399</v>
      </c>
      <c r="D9" s="780"/>
      <c r="E9" s="780"/>
      <c r="F9" s="780"/>
      <c r="G9" s="780"/>
      <c r="H9" s="744"/>
      <c r="I9" s="744"/>
      <c r="J9" s="780"/>
      <c r="K9" s="780"/>
      <c r="L9" s="780"/>
      <c r="M9" s="780"/>
      <c r="N9" s="780"/>
      <c r="O9" s="747"/>
    </row>
    <row r="10" spans="1:15" x14ac:dyDescent="0.2">
      <c r="A10" s="842" t="s">
        <v>400</v>
      </c>
      <c r="B10" s="843"/>
      <c r="C10" s="844"/>
      <c r="D10" s="844"/>
      <c r="E10" s="844"/>
      <c r="F10" s="844"/>
      <c r="G10" s="844"/>
      <c r="H10" s="845" t="s">
        <v>401</v>
      </c>
      <c r="I10" s="846"/>
      <c r="J10" s="847" t="s">
        <v>402</v>
      </c>
      <c r="K10" s="814" t="s">
        <v>403</v>
      </c>
      <c r="L10" s="848"/>
      <c r="M10" s="849"/>
      <c r="N10" s="850" t="s">
        <v>404</v>
      </c>
      <c r="O10" s="851" t="s">
        <v>405</v>
      </c>
    </row>
    <row r="11" spans="1:15" x14ac:dyDescent="0.2">
      <c r="A11" s="852"/>
      <c r="B11" s="853"/>
      <c r="C11" s="854"/>
      <c r="D11" s="855" t="s">
        <v>406</v>
      </c>
      <c r="E11" s="856"/>
      <c r="F11" s="857" t="s">
        <v>407</v>
      </c>
      <c r="G11" s="858"/>
      <c r="H11" s="796" t="s">
        <v>408</v>
      </c>
      <c r="I11" s="744"/>
      <c r="J11" s="859" t="s">
        <v>409</v>
      </c>
      <c r="K11" s="860" t="s">
        <v>410</v>
      </c>
      <c r="L11" s="853" t="s">
        <v>411</v>
      </c>
      <c r="M11" s="847" t="s">
        <v>412</v>
      </c>
      <c r="N11" s="861" t="s">
        <v>413</v>
      </c>
      <c r="O11" s="862" t="s">
        <v>414</v>
      </c>
    </row>
    <row r="12" spans="1:15" x14ac:dyDescent="0.2">
      <c r="A12" s="863"/>
      <c r="B12" s="1277" t="s">
        <v>4</v>
      </c>
      <c r="C12" s="1278"/>
      <c r="D12" s="864" t="s">
        <v>415</v>
      </c>
      <c r="E12" s="865"/>
      <c r="F12" s="866" t="s">
        <v>415</v>
      </c>
      <c r="G12" s="865"/>
      <c r="H12" s="1277" t="s">
        <v>416</v>
      </c>
      <c r="I12" s="1279"/>
      <c r="J12" s="867" t="s">
        <v>417</v>
      </c>
      <c r="K12" s="868" t="s">
        <v>418</v>
      </c>
      <c r="L12" s="866" t="s">
        <v>419</v>
      </c>
      <c r="M12" s="869" t="s">
        <v>420</v>
      </c>
      <c r="N12" s="867" t="s">
        <v>421</v>
      </c>
      <c r="O12" s="870" t="s">
        <v>422</v>
      </c>
    </row>
    <row r="13" spans="1:15" x14ac:dyDescent="0.2">
      <c r="A13" s="871" t="s">
        <v>423</v>
      </c>
      <c r="B13" s="872"/>
      <c r="C13" s="873"/>
      <c r="D13" s="1280"/>
      <c r="E13" s="1281"/>
      <c r="F13" s="872"/>
      <c r="G13" s="873"/>
      <c r="H13" s="874"/>
      <c r="I13" s="875"/>
      <c r="J13" s="876"/>
      <c r="K13" s="877"/>
      <c r="L13" s="878"/>
      <c r="M13" s="879"/>
      <c r="N13" s="873"/>
      <c r="O13" s="880"/>
    </row>
    <row r="14" spans="1:15" x14ac:dyDescent="0.2">
      <c r="A14" s="881" t="s">
        <v>424</v>
      </c>
      <c r="B14" s="882"/>
      <c r="C14" s="775"/>
      <c r="D14" s="868"/>
      <c r="E14" s="883"/>
      <c r="F14" s="882"/>
      <c r="G14" s="775"/>
      <c r="H14" s="884"/>
      <c r="I14" s="885"/>
      <c r="J14" s="886"/>
      <c r="K14" s="887"/>
      <c r="L14" s="887"/>
      <c r="M14" s="888"/>
      <c r="N14" s="867"/>
      <c r="O14" s="889"/>
    </row>
    <row r="15" spans="1:15" x14ac:dyDescent="0.2">
      <c r="A15" s="890"/>
      <c r="B15" s="891"/>
      <c r="C15" s="744"/>
      <c r="D15" s="861"/>
      <c r="E15" s="750"/>
      <c r="F15" s="891"/>
      <c r="G15" s="744"/>
      <c r="H15" s="744"/>
      <c r="I15" s="744"/>
      <c r="J15" s="839" t="s">
        <v>425</v>
      </c>
      <c r="K15" s="861" t="s">
        <v>426</v>
      </c>
      <c r="L15" s="839" t="s">
        <v>427</v>
      </c>
      <c r="M15" s="861" t="s">
        <v>428</v>
      </c>
      <c r="N15" s="744"/>
      <c r="O15" s="892" t="s">
        <v>10</v>
      </c>
    </row>
    <row r="16" spans="1:15" ht="15.75" thickBot="1" x14ac:dyDescent="0.25">
      <c r="A16" s="832" t="s">
        <v>429</v>
      </c>
      <c r="B16" s="891"/>
      <c r="C16" s="744"/>
      <c r="D16" s="861"/>
      <c r="E16" s="750"/>
      <c r="F16" s="891"/>
      <c r="G16" s="744"/>
      <c r="H16" s="744"/>
      <c r="I16" s="744"/>
      <c r="J16" s="753" t="s">
        <v>430</v>
      </c>
      <c r="K16" s="744"/>
      <c r="L16" s="767"/>
      <c r="M16" s="753"/>
      <c r="N16" s="744"/>
      <c r="O16" s="893">
        <f>J13+J14+K13+K14+L13+L14+M13+M14</f>
        <v>0</v>
      </c>
    </row>
    <row r="17" spans="1:15" x14ac:dyDescent="0.2">
      <c r="A17" s="832" t="s">
        <v>431</v>
      </c>
      <c r="B17" s="891"/>
      <c r="C17" s="744"/>
      <c r="D17" s="861"/>
      <c r="E17" s="894"/>
      <c r="F17" s="891"/>
      <c r="G17" s="744"/>
      <c r="H17" s="744"/>
      <c r="I17" s="744"/>
      <c r="J17" s="861"/>
      <c r="K17" s="895"/>
      <c r="L17" s="896"/>
      <c r="M17" s="897"/>
      <c r="N17" s="898" t="s">
        <v>432</v>
      </c>
      <c r="O17" s="899" t="s">
        <v>10</v>
      </c>
    </row>
    <row r="18" spans="1:15" ht="15.75" thickBot="1" x14ac:dyDescent="0.25">
      <c r="A18" s="900" t="s">
        <v>433</v>
      </c>
      <c r="B18" s="901"/>
      <c r="C18" s="825"/>
      <c r="D18" s="902"/>
      <c r="E18" s="903"/>
      <c r="F18" s="901"/>
      <c r="G18" s="825"/>
      <c r="H18" s="825"/>
      <c r="I18" s="825"/>
      <c r="J18" s="902"/>
      <c r="K18" s="904" t="s">
        <v>434</v>
      </c>
      <c r="L18" s="903"/>
      <c r="M18" s="902"/>
      <c r="N18" s="905">
        <v>0</v>
      </c>
      <c r="O18" s="906"/>
    </row>
    <row r="19" spans="1:15" ht="15.75" thickTop="1" x14ac:dyDescent="0.2">
      <c r="A19" s="832"/>
      <c r="B19" s="891"/>
      <c r="C19" s="744"/>
      <c r="D19" s="861"/>
      <c r="E19" s="894"/>
      <c r="F19" s="891"/>
      <c r="G19" s="744"/>
      <c r="H19" s="744"/>
      <c r="I19" s="744"/>
      <c r="J19" s="861"/>
      <c r="K19" s="891"/>
      <c r="L19" s="894"/>
      <c r="M19" s="861"/>
      <c r="N19" s="861"/>
      <c r="O19" s="907"/>
    </row>
    <row r="20" spans="1:15" x14ac:dyDescent="0.2">
      <c r="A20" s="842" t="s">
        <v>435</v>
      </c>
      <c r="B20" s="844"/>
      <c r="C20" s="843"/>
      <c r="D20" s="844"/>
      <c r="E20" s="844"/>
      <c r="F20" s="844"/>
      <c r="G20" s="844"/>
      <c r="H20" s="844"/>
      <c r="I20" s="844"/>
      <c r="J20" s="844"/>
      <c r="K20" s="844"/>
      <c r="L20" s="844"/>
      <c r="M20" s="844"/>
      <c r="N20" s="844"/>
      <c r="O20" s="908"/>
    </row>
    <row r="21" spans="1:15" x14ac:dyDescent="0.2">
      <c r="A21" s="909"/>
      <c r="B21" s="843" t="s">
        <v>436</v>
      </c>
      <c r="C21" s="775"/>
      <c r="D21" s="844"/>
      <c r="E21" s="844"/>
      <c r="F21" s="844"/>
      <c r="G21" s="844"/>
      <c r="H21" s="910"/>
      <c r="I21" s="843" t="s">
        <v>437</v>
      </c>
      <c r="J21" s="844"/>
      <c r="K21" s="843"/>
      <c r="L21" s="844"/>
      <c r="M21" s="911" t="s">
        <v>438</v>
      </c>
      <c r="N21" s="814"/>
      <c r="O21" s="912"/>
    </row>
    <row r="22" spans="1:15" x14ac:dyDescent="0.2">
      <c r="A22" s="913" t="s">
        <v>439</v>
      </c>
      <c r="B22" s="865"/>
      <c r="C22" s="914"/>
      <c r="D22" s="915" t="s">
        <v>440</v>
      </c>
      <c r="E22" s="865"/>
      <c r="F22" s="867"/>
      <c r="G22" s="867"/>
      <c r="H22" s="916" t="s">
        <v>441</v>
      </c>
      <c r="I22" s="844"/>
      <c r="J22" s="844"/>
      <c r="K22" s="917" t="s">
        <v>442</v>
      </c>
      <c r="L22" s="844"/>
      <c r="M22" s="918" t="s">
        <v>443</v>
      </c>
      <c r="N22" s="919" t="s">
        <v>434</v>
      </c>
      <c r="O22" s="920"/>
    </row>
    <row r="23" spans="1:15" x14ac:dyDescent="0.2">
      <c r="A23" s="881" t="s">
        <v>418</v>
      </c>
      <c r="B23" s="915" t="s">
        <v>4</v>
      </c>
      <c r="C23" s="865"/>
      <c r="D23" s="915" t="s">
        <v>418</v>
      </c>
      <c r="E23" s="865"/>
      <c r="F23" s="921" t="s">
        <v>4</v>
      </c>
      <c r="G23" s="867"/>
      <c r="H23" s="1282" t="s">
        <v>418</v>
      </c>
      <c r="I23" s="1283"/>
      <c r="J23" s="921" t="s">
        <v>4</v>
      </c>
      <c r="K23" s="921" t="s">
        <v>418</v>
      </c>
      <c r="L23" s="921" t="s">
        <v>4</v>
      </c>
      <c r="M23" s="922" t="s">
        <v>418</v>
      </c>
      <c r="N23" s="923" t="s">
        <v>432</v>
      </c>
      <c r="O23" s="924" t="s">
        <v>444</v>
      </c>
    </row>
    <row r="24" spans="1:15" x14ac:dyDescent="0.2">
      <c r="A24" s="925"/>
      <c r="B24" s="926"/>
      <c r="C24" s="763"/>
      <c r="D24" s="927"/>
      <c r="E24" s="928"/>
      <c r="F24" s="926"/>
      <c r="G24" s="763"/>
      <c r="H24" s="929"/>
      <c r="I24" s="930"/>
      <c r="J24" s="931"/>
      <c r="K24" s="926"/>
      <c r="L24" s="931"/>
      <c r="M24" s="932"/>
      <c r="N24" s="933"/>
      <c r="O24" s="934"/>
    </row>
    <row r="25" spans="1:15" x14ac:dyDescent="0.2">
      <c r="A25" s="925"/>
      <c r="B25" s="926"/>
      <c r="C25" s="763"/>
      <c r="D25" s="927"/>
      <c r="E25" s="928"/>
      <c r="F25" s="926"/>
      <c r="G25" s="763"/>
      <c r="H25" s="929"/>
      <c r="I25" s="930"/>
      <c r="J25" s="931"/>
      <c r="K25" s="926"/>
      <c r="L25" s="931"/>
      <c r="M25" s="932"/>
      <c r="N25" s="933"/>
      <c r="O25" s="934"/>
    </row>
    <row r="26" spans="1:15" x14ac:dyDescent="0.2">
      <c r="A26" s="935"/>
      <c r="B26" s="882"/>
      <c r="C26" s="775"/>
      <c r="D26" s="936"/>
      <c r="E26" s="937"/>
      <c r="F26" s="882"/>
      <c r="G26" s="775"/>
      <c r="H26" s="929"/>
      <c r="I26" s="885"/>
      <c r="J26" s="938"/>
      <c r="K26" s="882"/>
      <c r="L26" s="938"/>
      <c r="M26" s="939"/>
      <c r="N26" s="867"/>
      <c r="O26" s="940"/>
    </row>
    <row r="27" spans="1:15" ht="15.75" thickBot="1" x14ac:dyDescent="0.25">
      <c r="A27" s="941"/>
      <c r="B27" s="942"/>
      <c r="C27" s="942"/>
      <c r="D27" s="942"/>
      <c r="E27" s="942"/>
      <c r="F27" s="942"/>
      <c r="G27" s="942"/>
      <c r="H27" s="943"/>
      <c r="I27" s="942"/>
      <c r="J27" s="942"/>
      <c r="K27" s="942"/>
      <c r="L27" s="944" t="s">
        <v>445</v>
      </c>
      <c r="M27" s="945"/>
      <c r="N27" s="946"/>
      <c r="O27" s="947"/>
    </row>
    <row r="28" spans="1:15" ht="15.75" thickTop="1" x14ac:dyDescent="0.2">
      <c r="A28" s="832"/>
      <c r="B28" s="744"/>
      <c r="C28" s="780"/>
      <c r="D28" s="780"/>
      <c r="E28" s="780"/>
      <c r="F28" s="780"/>
      <c r="G28" s="780"/>
      <c r="H28" s="753"/>
      <c r="I28" s="744"/>
      <c r="J28" s="839"/>
      <c r="K28" s="861"/>
      <c r="L28" s="839"/>
      <c r="M28" s="861"/>
      <c r="N28" s="744"/>
      <c r="O28" s="747"/>
    </row>
    <row r="29" spans="1:15" x14ac:dyDescent="0.2">
      <c r="A29" s="838" t="s">
        <v>446</v>
      </c>
      <c r="B29" s="744"/>
      <c r="C29" s="775"/>
      <c r="D29" s="780"/>
      <c r="E29" s="780"/>
      <c r="F29" s="780"/>
      <c r="G29" s="780"/>
      <c r="H29" s="780"/>
      <c r="I29" s="780"/>
      <c r="J29" s="780"/>
      <c r="K29" s="780"/>
      <c r="L29" s="780"/>
      <c r="M29" s="780"/>
      <c r="N29" s="780"/>
      <c r="O29" s="747"/>
    </row>
    <row r="30" spans="1:15" x14ac:dyDescent="0.2">
      <c r="A30" s="842" t="s">
        <v>447</v>
      </c>
      <c r="B30" s="843"/>
      <c r="C30" s="775"/>
      <c r="D30" s="844"/>
      <c r="E30" s="844"/>
      <c r="F30" s="844"/>
      <c r="G30" s="948"/>
      <c r="H30" s="744"/>
      <c r="I30" s="780"/>
      <c r="J30" s="917" t="s">
        <v>448</v>
      </c>
      <c r="K30" s="949"/>
      <c r="L30" s="844"/>
      <c r="M30" s="844"/>
      <c r="N30" s="844"/>
      <c r="O30" s="950"/>
    </row>
    <row r="31" spans="1:15" x14ac:dyDescent="0.2">
      <c r="A31" s="913" t="s">
        <v>449</v>
      </c>
      <c r="B31" s="865"/>
      <c r="C31" s="951"/>
      <c r="D31" s="833" t="s">
        <v>450</v>
      </c>
      <c r="E31" s="780"/>
      <c r="F31" s="816" t="s">
        <v>451</v>
      </c>
      <c r="G31" s="800"/>
      <c r="H31" s="744"/>
      <c r="I31" s="780"/>
      <c r="J31" s="917" t="s">
        <v>452</v>
      </c>
      <c r="K31" s="844"/>
      <c r="L31" s="844"/>
      <c r="M31" s="844"/>
      <c r="N31" s="844"/>
      <c r="O31" s="952" t="s">
        <v>453</v>
      </c>
    </row>
    <row r="32" spans="1:15" x14ac:dyDescent="0.2">
      <c r="A32" s="881" t="s">
        <v>432</v>
      </c>
      <c r="B32" s="953" t="s">
        <v>454</v>
      </c>
      <c r="C32" s="954"/>
      <c r="D32" s="955" t="s">
        <v>5</v>
      </c>
      <c r="E32" s="865"/>
      <c r="F32" s="956" t="s">
        <v>455</v>
      </c>
      <c r="G32" s="885"/>
      <c r="H32" s="861"/>
      <c r="I32" s="780"/>
      <c r="J32" s="956" t="s">
        <v>456</v>
      </c>
      <c r="K32" s="775"/>
      <c r="L32" s="957"/>
      <c r="M32" s="958"/>
      <c r="N32" s="958"/>
      <c r="O32" s="959"/>
    </row>
    <row r="33" spans="1:15" x14ac:dyDescent="0.2">
      <c r="A33" s="960">
        <v>0</v>
      </c>
      <c r="B33" s="961"/>
      <c r="C33" s="962"/>
      <c r="D33" s="963"/>
      <c r="E33" s="964" t="s">
        <v>457</v>
      </c>
      <c r="F33" s="965">
        <f>A33*D33</f>
        <v>0</v>
      </c>
      <c r="G33" s="875"/>
      <c r="H33" s="861"/>
      <c r="I33" s="780"/>
      <c r="J33" s="847" t="s">
        <v>7</v>
      </c>
      <c r="K33" s="847" t="s">
        <v>7</v>
      </c>
      <c r="L33" s="847" t="s">
        <v>458</v>
      </c>
      <c r="M33" s="966" t="s">
        <v>7</v>
      </c>
      <c r="N33" s="966" t="s">
        <v>459</v>
      </c>
      <c r="O33" s="771" t="s">
        <v>460</v>
      </c>
    </row>
    <row r="34" spans="1:15" x14ac:dyDescent="0.2">
      <c r="A34" s="967">
        <v>0</v>
      </c>
      <c r="B34" s="968" t="s">
        <v>461</v>
      </c>
      <c r="C34" s="969"/>
      <c r="D34" s="970"/>
      <c r="E34" s="971" t="s">
        <v>457</v>
      </c>
      <c r="F34" s="972">
        <f>A34*D34</f>
        <v>0</v>
      </c>
      <c r="G34" s="930"/>
      <c r="H34" s="744"/>
      <c r="I34" s="780"/>
      <c r="J34" s="869" t="s">
        <v>462</v>
      </c>
      <c r="K34" s="869" t="s">
        <v>463</v>
      </c>
      <c r="L34" s="869" t="s">
        <v>464</v>
      </c>
      <c r="M34" s="923" t="s">
        <v>444</v>
      </c>
      <c r="N34" s="923" t="s">
        <v>5</v>
      </c>
      <c r="O34" s="973" t="s">
        <v>455</v>
      </c>
    </row>
    <row r="35" spans="1:15" x14ac:dyDescent="0.2">
      <c r="A35" s="974"/>
      <c r="B35" s="975">
        <v>0</v>
      </c>
      <c r="C35" s="976" t="s">
        <v>465</v>
      </c>
      <c r="D35" s="977"/>
      <c r="E35" s="978" t="s">
        <v>466</v>
      </c>
      <c r="F35" s="979">
        <f>B35*D35</f>
        <v>0</v>
      </c>
      <c r="G35" s="976"/>
      <c r="H35" s="744"/>
      <c r="I35" s="780"/>
      <c r="J35" s="980"/>
      <c r="K35" s="981"/>
      <c r="L35" s="982"/>
      <c r="M35" s="983"/>
      <c r="N35" s="984"/>
      <c r="O35" s="985"/>
    </row>
    <row r="36" spans="1:15" x14ac:dyDescent="0.2">
      <c r="A36" s="986" t="s">
        <v>461</v>
      </c>
      <c r="B36" s="987">
        <v>0</v>
      </c>
      <c r="C36" s="775" t="s">
        <v>465</v>
      </c>
      <c r="D36" s="988"/>
      <c r="E36" s="989" t="s">
        <v>466</v>
      </c>
      <c r="F36" s="990">
        <f>B36*D36</f>
        <v>0</v>
      </c>
      <c r="G36" s="885"/>
      <c r="H36" s="744"/>
      <c r="I36" s="780"/>
      <c r="J36" s="886">
        <f>M27</f>
        <v>0</v>
      </c>
      <c r="K36" s="991" t="s">
        <v>467</v>
      </c>
      <c r="L36" s="886"/>
      <c r="M36" s="888">
        <f>J36-L36</f>
        <v>0</v>
      </c>
      <c r="N36" s="992"/>
      <c r="O36" s="993">
        <f>M36*N36</f>
        <v>0</v>
      </c>
    </row>
    <row r="37" spans="1:15" ht="15.75" thickBot="1" x14ac:dyDescent="0.25">
      <c r="A37" s="994"/>
      <c r="B37" s="995"/>
      <c r="C37" s="995"/>
      <c r="D37" s="996" t="s">
        <v>468</v>
      </c>
      <c r="E37" s="997"/>
      <c r="F37" s="998">
        <f>SUM(F33:F36)</f>
        <v>0</v>
      </c>
      <c r="G37" s="999"/>
      <c r="H37" s="825"/>
      <c r="I37" s="825"/>
      <c r="J37" s="1000"/>
      <c r="K37" s="995"/>
      <c r="L37" s="995"/>
      <c r="M37" s="996" t="s">
        <v>469</v>
      </c>
      <c r="N37" s="825"/>
      <c r="O37" s="1001">
        <f>SUM(O35:O36)</f>
        <v>0</v>
      </c>
    </row>
    <row r="38" spans="1:15" ht="15.75" thickTop="1" x14ac:dyDescent="0.2">
      <c r="A38" s="832"/>
      <c r="B38" s="744"/>
      <c r="C38" s="780"/>
      <c r="D38" s="753"/>
      <c r="E38" s="744"/>
      <c r="F38" s="804"/>
      <c r="G38" s="744"/>
      <c r="H38" s="780"/>
      <c r="I38" s="780"/>
      <c r="J38" s="780"/>
      <c r="K38" s="780"/>
      <c r="L38" s="780"/>
      <c r="M38" s="780"/>
      <c r="N38" s="780"/>
      <c r="O38" s="747"/>
    </row>
    <row r="39" spans="1:15" x14ac:dyDescent="0.2">
      <c r="A39" s="838" t="s">
        <v>470</v>
      </c>
      <c r="B39" s="753"/>
      <c r="C39" s="775"/>
      <c r="D39" s="780"/>
      <c r="E39" s="780"/>
      <c r="F39" s="772"/>
      <c r="G39" s="780"/>
      <c r="H39" s="780"/>
      <c r="I39" s="780"/>
      <c r="J39" s="780"/>
      <c r="K39" s="775"/>
      <c r="L39" s="780"/>
      <c r="M39" s="780"/>
      <c r="N39" s="780"/>
      <c r="O39" s="747"/>
    </row>
    <row r="40" spans="1:15" x14ac:dyDescent="0.2">
      <c r="A40" s="1002" t="s">
        <v>52</v>
      </c>
      <c r="B40" s="1003" t="s">
        <v>471</v>
      </c>
      <c r="C40" s="815"/>
      <c r="D40" s="855" t="s">
        <v>472</v>
      </c>
      <c r="E40" s="854"/>
      <c r="F40" s="845"/>
      <c r="G40" s="1004"/>
      <c r="H40" s="1003"/>
      <c r="I40" s="1004"/>
      <c r="J40" s="1005" t="s">
        <v>59</v>
      </c>
      <c r="K40" s="1006" t="s">
        <v>473</v>
      </c>
      <c r="L40" s="1005" t="s">
        <v>5</v>
      </c>
      <c r="M40" s="1284" t="s">
        <v>474</v>
      </c>
      <c r="N40" s="1285"/>
      <c r="O40" s="1007" t="s">
        <v>8</v>
      </c>
    </row>
    <row r="41" spans="1:15" x14ac:dyDescent="0.2">
      <c r="A41" s="881" t="s">
        <v>53</v>
      </c>
      <c r="B41" s="915" t="s">
        <v>475</v>
      </c>
      <c r="C41" s="865"/>
      <c r="D41" s="915" t="s">
        <v>475</v>
      </c>
      <c r="E41" s="865"/>
      <c r="F41" s="915" t="s">
        <v>476</v>
      </c>
      <c r="G41" s="865"/>
      <c r="H41" s="827" t="s">
        <v>7</v>
      </c>
      <c r="I41" s="955" t="s">
        <v>453</v>
      </c>
      <c r="J41" s="921" t="s">
        <v>14</v>
      </c>
      <c r="K41" s="915" t="s">
        <v>477</v>
      </c>
      <c r="L41" s="921" t="s">
        <v>478</v>
      </c>
      <c r="M41" s="921" t="s">
        <v>479</v>
      </c>
      <c r="N41" s="921" t="s">
        <v>480</v>
      </c>
      <c r="O41" s="973" t="s">
        <v>481</v>
      </c>
    </row>
    <row r="42" spans="1:15" x14ac:dyDescent="0.2">
      <c r="A42" s="1008" t="s">
        <v>482</v>
      </c>
      <c r="B42" s="814"/>
      <c r="C42" s="815"/>
      <c r="D42" s="814"/>
      <c r="E42" s="815"/>
      <c r="F42" s="814"/>
      <c r="G42" s="815"/>
      <c r="H42" s="1009"/>
      <c r="I42" s="815"/>
      <c r="J42" s="860"/>
      <c r="K42" s="860"/>
      <c r="L42" s="1010"/>
      <c r="M42" s="1011"/>
      <c r="N42" s="814"/>
      <c r="O42" s="1012"/>
    </row>
    <row r="43" spans="1:15" x14ac:dyDescent="0.2">
      <c r="A43" s="1013" t="s">
        <v>483</v>
      </c>
      <c r="B43" s="1014"/>
      <c r="C43" s="763" t="s">
        <v>453</v>
      </c>
      <c r="D43" s="1014"/>
      <c r="E43" s="763" t="s">
        <v>453</v>
      </c>
      <c r="F43" s="1014"/>
      <c r="G43" s="763" t="s">
        <v>453</v>
      </c>
      <c r="H43" s="1015">
        <f>B43+D43+F43</f>
        <v>0</v>
      </c>
      <c r="I43" s="763" t="s">
        <v>453</v>
      </c>
      <c r="J43" s="927" t="s">
        <v>484</v>
      </c>
      <c r="K43" s="927"/>
      <c r="L43" s="1016"/>
      <c r="M43" s="1017">
        <v>0.14000000000000001</v>
      </c>
      <c r="N43" s="1018"/>
      <c r="O43" s="1019">
        <f>H43*L43/100+N43/(1+M43)</f>
        <v>0</v>
      </c>
    </row>
    <row r="44" spans="1:15" x14ac:dyDescent="0.2">
      <c r="A44" s="1020"/>
      <c r="B44" s="884"/>
      <c r="C44" s="775"/>
      <c r="D44" s="884"/>
      <c r="E44" s="775"/>
      <c r="F44" s="884"/>
      <c r="G44" s="775"/>
      <c r="H44" s="1021"/>
      <c r="I44" s="775"/>
      <c r="J44" s="868" t="s">
        <v>485</v>
      </c>
      <c r="K44" s="868"/>
      <c r="L44" s="1022"/>
      <c r="M44" s="1023"/>
      <c r="N44" s="1024">
        <f>N43/1.14</f>
        <v>0</v>
      </c>
      <c r="O44" s="1025"/>
    </row>
    <row r="45" spans="1:15" ht="15.75" thickBot="1" x14ac:dyDescent="0.25">
      <c r="A45" s="994"/>
      <c r="B45" s="995"/>
      <c r="C45" s="995"/>
      <c r="D45" s="995"/>
      <c r="E45" s="995"/>
      <c r="F45" s="995"/>
      <c r="G45" s="995"/>
      <c r="H45" s="1026"/>
      <c r="I45" s="995"/>
      <c r="J45" s="995"/>
      <c r="K45" s="1027"/>
      <c r="L45" s="942"/>
      <c r="M45" s="996" t="s">
        <v>486</v>
      </c>
      <c r="N45" s="997"/>
      <c r="O45" s="1028">
        <f>SUM(O42:O44)</f>
        <v>0</v>
      </c>
    </row>
    <row r="46" spans="1:15" ht="15.75" thickTop="1" x14ac:dyDescent="0.2">
      <c r="A46" s="832"/>
      <c r="B46" s="744"/>
      <c r="C46" s="744"/>
      <c r="D46" s="744"/>
      <c r="E46" s="744"/>
      <c r="F46" s="744"/>
      <c r="G46" s="744"/>
      <c r="H46" s="744"/>
      <c r="I46" s="744"/>
      <c r="J46" s="744"/>
      <c r="K46" s="744"/>
      <c r="L46" s="744"/>
      <c r="M46" s="744"/>
      <c r="N46" s="744"/>
      <c r="O46" s="747"/>
    </row>
    <row r="47" spans="1:15" ht="15.75" thickBot="1" x14ac:dyDescent="0.25">
      <c r="A47" s="1029" t="s">
        <v>487</v>
      </c>
      <c r="B47" s="1030"/>
      <c r="C47" s="1031"/>
      <c r="D47" s="1031"/>
      <c r="E47" s="1031"/>
      <c r="F47" s="1031"/>
      <c r="G47" s="1031"/>
      <c r="H47" s="1031"/>
      <c r="I47" s="1031"/>
      <c r="J47" s="1031"/>
      <c r="K47" s="1031"/>
      <c r="L47" s="1031"/>
      <c r="M47" s="1031"/>
      <c r="N47" s="825"/>
      <c r="O47" s="747"/>
    </row>
    <row r="48" spans="1:15" ht="16.5" thickTop="1" thickBot="1" x14ac:dyDescent="0.25">
      <c r="A48" s="1032" t="s">
        <v>4</v>
      </c>
      <c r="B48" s="1033"/>
      <c r="C48" s="1033"/>
      <c r="D48" s="1286" t="s">
        <v>488</v>
      </c>
      <c r="E48" s="1287"/>
      <c r="F48" s="1288"/>
      <c r="G48" s="1034"/>
      <c r="H48" s="1035" t="s">
        <v>489</v>
      </c>
      <c r="I48" s="1034"/>
      <c r="J48" s="1036"/>
      <c r="K48" s="1037"/>
      <c r="L48" s="1286" t="s">
        <v>67</v>
      </c>
      <c r="M48" s="1289"/>
      <c r="N48" s="1290"/>
      <c r="O48" s="1038" t="s">
        <v>8</v>
      </c>
    </row>
    <row r="49" spans="1:15" x14ac:dyDescent="0.2">
      <c r="A49" s="1039"/>
      <c r="B49" s="1040"/>
      <c r="C49" s="1040"/>
      <c r="D49" s="1041" t="s">
        <v>490</v>
      </c>
      <c r="E49" s="1040"/>
      <c r="F49" s="1042"/>
      <c r="G49" s="1043"/>
      <c r="H49" s="1044"/>
      <c r="I49" s="1044"/>
      <c r="J49" s="1044"/>
      <c r="K49" s="1045"/>
      <c r="L49" s="1043"/>
      <c r="M49" s="1046"/>
      <c r="N49" s="1047"/>
      <c r="O49" s="1048">
        <v>0</v>
      </c>
    </row>
    <row r="50" spans="1:15" ht="15.75" thickBot="1" x14ac:dyDescent="0.25">
      <c r="A50" s="1049"/>
      <c r="B50" s="1050"/>
      <c r="C50" s="1031"/>
      <c r="D50" s="1051"/>
      <c r="E50" s="1031"/>
      <c r="F50" s="1052"/>
      <c r="G50" s="1051"/>
      <c r="H50" s="1031"/>
      <c r="I50" s="1031"/>
      <c r="J50" s="1031"/>
      <c r="K50" s="1052"/>
      <c r="L50" s="1053"/>
      <c r="M50" s="997"/>
      <c r="N50" s="999"/>
      <c r="O50" s="1054"/>
    </row>
    <row r="51" spans="1:15" ht="15.75" thickTop="1" x14ac:dyDescent="0.2">
      <c r="A51" s="832"/>
      <c r="B51" s="744"/>
      <c r="C51" s="744"/>
      <c r="D51" s="744"/>
      <c r="E51" s="744"/>
      <c r="F51" s="744"/>
      <c r="G51" s="744"/>
      <c r="H51" s="744"/>
      <c r="I51" s="744"/>
      <c r="J51" s="744"/>
      <c r="K51" s="744"/>
      <c r="L51" s="744"/>
      <c r="M51" s="744"/>
      <c r="N51" s="744"/>
      <c r="O51" s="747"/>
    </row>
    <row r="52" spans="1:15" x14ac:dyDescent="0.2">
      <c r="A52" s="1055" t="s">
        <v>491</v>
      </c>
      <c r="B52" s="775"/>
      <c r="C52" s="775"/>
      <c r="D52" s="775"/>
      <c r="E52" s="775"/>
      <c r="F52" s="775"/>
      <c r="G52" s="775"/>
      <c r="H52" s="775"/>
      <c r="I52" s="775"/>
      <c r="J52" s="775"/>
      <c r="K52" s="775"/>
      <c r="L52" s="775"/>
      <c r="M52" s="775"/>
      <c r="N52" s="775"/>
      <c r="O52" s="769"/>
    </row>
    <row r="53" spans="1:15" x14ac:dyDescent="0.2">
      <c r="A53" s="913" t="s">
        <v>4</v>
      </c>
      <c r="B53" s="955"/>
      <c r="C53" s="865"/>
      <c r="D53" s="884"/>
      <c r="E53" s="957" t="s">
        <v>492</v>
      </c>
      <c r="F53" s="775"/>
      <c r="G53" s="775"/>
      <c r="H53" s="775"/>
      <c r="I53" s="775"/>
      <c r="J53" s="884"/>
      <c r="K53" s="957" t="s">
        <v>67</v>
      </c>
      <c r="L53" s="775"/>
      <c r="M53" s="775"/>
      <c r="N53" s="1056" t="s">
        <v>7</v>
      </c>
      <c r="O53" s="973" t="s">
        <v>8</v>
      </c>
    </row>
    <row r="54" spans="1:15" x14ac:dyDescent="0.2">
      <c r="A54" s="832"/>
      <c r="B54" s="780"/>
      <c r="C54" s="780"/>
      <c r="D54" s="796"/>
      <c r="E54" s="780"/>
      <c r="F54" s="780"/>
      <c r="G54" s="1057"/>
      <c r="H54" s="780"/>
      <c r="I54" s="780"/>
      <c r="J54" s="796"/>
      <c r="K54" s="780"/>
      <c r="L54" s="780"/>
      <c r="M54" s="780"/>
      <c r="N54" s="1023"/>
      <c r="O54" s="777"/>
    </row>
    <row r="55" spans="1:15" x14ac:dyDescent="0.2">
      <c r="A55" s="1058"/>
      <c r="B55" s="865"/>
      <c r="C55" s="865"/>
      <c r="D55" s="864"/>
      <c r="E55" s="914"/>
      <c r="F55" s="914"/>
      <c r="G55" s="914"/>
      <c r="H55" s="914"/>
      <c r="I55" s="914"/>
      <c r="J55" s="868"/>
      <c r="K55" s="914"/>
      <c r="L55" s="775"/>
      <c r="M55" s="775"/>
      <c r="N55" s="923">
        <v>4</v>
      </c>
      <c r="O55" s="1059">
        <v>0</v>
      </c>
    </row>
    <row r="56" spans="1:15" x14ac:dyDescent="0.2">
      <c r="A56" s="1060" t="s">
        <v>493</v>
      </c>
      <c r="B56" s="1061"/>
      <c r="C56" s="775"/>
      <c r="D56" s="796"/>
      <c r="E56" s="1062"/>
      <c r="F56" s="1062"/>
      <c r="G56" s="858"/>
      <c r="H56" s="858"/>
      <c r="I56" s="858"/>
      <c r="J56" s="814"/>
      <c r="K56" s="858"/>
      <c r="L56" s="858"/>
      <c r="M56" s="815"/>
      <c r="N56" s="1011"/>
      <c r="O56" s="1007" t="s">
        <v>494</v>
      </c>
    </row>
    <row r="57" spans="1:15" x14ac:dyDescent="0.2">
      <c r="A57" s="881" t="s">
        <v>495</v>
      </c>
      <c r="B57" s="915" t="s">
        <v>424</v>
      </c>
      <c r="C57" s="865"/>
      <c r="D57" s="915" t="s">
        <v>436</v>
      </c>
      <c r="E57" s="865"/>
      <c r="F57" s="865"/>
      <c r="G57" s="865"/>
      <c r="H57" s="865"/>
      <c r="I57" s="865"/>
      <c r="J57" s="956" t="s">
        <v>496</v>
      </c>
      <c r="K57" s="1063"/>
      <c r="L57" s="1063"/>
      <c r="M57" s="1063"/>
      <c r="N57" s="923" t="s">
        <v>7</v>
      </c>
      <c r="O57" s="973" t="s">
        <v>497</v>
      </c>
    </row>
    <row r="58" spans="1:15" x14ac:dyDescent="0.2">
      <c r="A58" s="967"/>
      <c r="B58" s="1064"/>
      <c r="C58" s="1065"/>
      <c r="D58" s="1014"/>
      <c r="E58" s="763"/>
      <c r="F58" s="763"/>
      <c r="G58" s="763"/>
      <c r="H58" s="763"/>
      <c r="I58" s="763"/>
      <c r="J58" s="1014"/>
      <c r="K58" s="763"/>
      <c r="L58" s="763"/>
      <c r="M58" s="763"/>
      <c r="N58" s="1066" t="s">
        <v>498</v>
      </c>
      <c r="O58" s="1067">
        <v>0</v>
      </c>
    </row>
    <row r="59" spans="1:15" x14ac:dyDescent="0.2">
      <c r="A59" s="1068"/>
      <c r="B59" s="866"/>
      <c r="C59" s="865"/>
      <c r="D59" s="1069" t="s">
        <v>499</v>
      </c>
      <c r="E59" s="1070" t="s">
        <v>500</v>
      </c>
      <c r="F59" s="914"/>
      <c r="G59" s="914"/>
      <c r="H59" s="914"/>
      <c r="I59" s="914"/>
      <c r="J59" s="864" t="s">
        <v>501</v>
      </c>
      <c r="K59" s="914"/>
      <c r="L59" s="914"/>
      <c r="M59" s="914"/>
      <c r="N59" s="869" t="s">
        <v>502</v>
      </c>
      <c r="O59" s="1071">
        <v>0</v>
      </c>
    </row>
    <row r="60" spans="1:15" x14ac:dyDescent="0.2">
      <c r="A60" s="1072"/>
      <c r="B60" s="1073"/>
      <c r="C60" s="1074"/>
      <c r="D60" s="1074"/>
      <c r="E60" s="1074"/>
      <c r="F60" s="1074"/>
      <c r="G60" s="1074"/>
      <c r="H60" s="1074"/>
      <c r="I60" s="1074"/>
      <c r="J60" s="1075" t="s">
        <v>503</v>
      </c>
      <c r="K60" s="844"/>
      <c r="L60" s="844"/>
      <c r="M60" s="844"/>
      <c r="N60" s="1056" t="s">
        <v>502</v>
      </c>
      <c r="O60" s="1076">
        <f>O59</f>
        <v>0</v>
      </c>
    </row>
    <row r="61" spans="1:15" ht="15.75" thickBot="1" x14ac:dyDescent="0.25">
      <c r="A61" s="994"/>
      <c r="B61" s="995"/>
      <c r="C61" s="995"/>
      <c r="D61" s="995"/>
      <c r="E61" s="995"/>
      <c r="F61" s="995"/>
      <c r="G61" s="995"/>
      <c r="H61" s="995"/>
      <c r="I61" s="1077"/>
      <c r="J61" s="1078" t="s">
        <v>504</v>
      </c>
      <c r="K61" s="825"/>
      <c r="L61" s="825"/>
      <c r="M61" s="825"/>
      <c r="N61" s="825"/>
      <c r="O61" s="1079">
        <f>O58+O55+O45+O37+F37</f>
        <v>0</v>
      </c>
    </row>
    <row r="62" spans="1:15" ht="15.75" thickTop="1" x14ac:dyDescent="0.2"/>
    <row r="63" spans="1:15" x14ac:dyDescent="0.2">
      <c r="A63" s="1080" t="s">
        <v>505</v>
      </c>
      <c r="B63" s="1269" t="s">
        <v>506</v>
      </c>
      <c r="C63" s="1270"/>
      <c r="D63" s="1270"/>
      <c r="E63" s="1270"/>
      <c r="F63" s="1270"/>
      <c r="G63" s="1270"/>
      <c r="H63" s="1270"/>
      <c r="I63" s="1270"/>
      <c r="J63" s="1270"/>
      <c r="K63" s="1270"/>
      <c r="L63" s="1270"/>
      <c r="M63" s="1270"/>
      <c r="N63" s="1270"/>
      <c r="O63" s="1270"/>
    </row>
    <row r="64" spans="1:15" x14ac:dyDescent="0.2">
      <c r="A64" s="1081"/>
      <c r="B64" s="1082"/>
      <c r="J64" s="1083"/>
    </row>
    <row r="65" spans="1:15" x14ac:dyDescent="0.2">
      <c r="A65" s="1081"/>
      <c r="B65" s="1269" t="s">
        <v>507</v>
      </c>
      <c r="C65" s="1270"/>
      <c r="D65" s="1270"/>
      <c r="E65" s="1270"/>
      <c r="F65" s="1270"/>
      <c r="G65" s="1270"/>
      <c r="H65" s="1270"/>
      <c r="I65" s="1270"/>
      <c r="J65" s="1270"/>
      <c r="K65" s="1270"/>
      <c r="L65" s="1270"/>
      <c r="M65" s="1270"/>
      <c r="N65" s="1270"/>
      <c r="O65" s="1270"/>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1"/>
  <sheetViews>
    <sheetView zoomScale="75" zoomScaleNormal="75" zoomScaleSheetLayoutView="90" workbookViewId="0">
      <selection activeCell="A8" sqref="A8:F8"/>
    </sheetView>
  </sheetViews>
  <sheetFormatPr defaultRowHeight="15" x14ac:dyDescent="0.2"/>
  <cols>
    <col min="1" max="1" width="34.5546875" customWidth="1"/>
    <col min="9" max="9" width="11" bestFit="1" customWidth="1"/>
  </cols>
  <sheetData>
    <row r="1" spans="1:9" ht="18.75" thickTop="1" x14ac:dyDescent="0.2">
      <c r="A1" s="737" t="s">
        <v>70</v>
      </c>
      <c r="B1" s="184"/>
      <c r="C1" s="184"/>
      <c r="D1" s="184"/>
      <c r="E1" s="184"/>
      <c r="F1" s="184"/>
      <c r="G1" s="184"/>
      <c r="H1" s="184"/>
      <c r="I1" s="185"/>
    </row>
    <row r="2" spans="1:9" ht="15.75" x14ac:dyDescent="0.2">
      <c r="A2" s="237" t="s">
        <v>233</v>
      </c>
      <c r="B2" s="238"/>
      <c r="C2" s="238"/>
      <c r="D2" s="238"/>
      <c r="E2" s="342" t="s">
        <v>238</v>
      </c>
      <c r="F2" s="238"/>
      <c r="G2" s="238"/>
      <c r="H2" s="238"/>
      <c r="I2" s="239"/>
    </row>
    <row r="3" spans="1:9" ht="15.75" x14ac:dyDescent="0.2">
      <c r="A3" s="1316" t="s">
        <v>35</v>
      </c>
      <c r="B3" s="1317"/>
      <c r="C3" s="1317"/>
      <c r="D3" s="732">
        <f>'Input Data'!$D$24</f>
        <v>0</v>
      </c>
      <c r="E3" s="142"/>
      <c r="F3" s="161" t="s">
        <v>193</v>
      </c>
      <c r="G3" s="733">
        <f>'Input Data'!$D$6</f>
        <v>0</v>
      </c>
      <c r="H3" s="142"/>
      <c r="I3" s="147"/>
    </row>
    <row r="4" spans="1:9" ht="15.75" thickBot="1" x14ac:dyDescent="0.25">
      <c r="A4" s="240"/>
      <c r="B4" s="148"/>
      <c r="C4" s="148"/>
      <c r="D4" s="148"/>
      <c r="E4" s="148"/>
      <c r="F4" s="148"/>
      <c r="G4" s="148"/>
      <c r="H4" s="148"/>
      <c r="I4" s="149"/>
    </row>
    <row r="5" spans="1:9" ht="15.75" thickTop="1" x14ac:dyDescent="0.2">
      <c r="A5" s="241"/>
      <c r="B5" s="159"/>
      <c r="C5" s="159"/>
      <c r="D5" s="159"/>
      <c r="E5" s="159"/>
      <c r="F5" s="159"/>
      <c r="G5" s="159"/>
      <c r="H5" s="159"/>
      <c r="I5" s="187"/>
    </row>
    <row r="6" spans="1:9" x14ac:dyDescent="0.2">
      <c r="A6" s="217" t="s">
        <v>15</v>
      </c>
      <c r="B6" s="157"/>
      <c r="C6" s="157"/>
      <c r="D6" s="157"/>
      <c r="E6" s="157"/>
      <c r="F6" s="157"/>
      <c r="G6" s="157"/>
      <c r="H6" s="157"/>
      <c r="I6" s="156"/>
    </row>
    <row r="7" spans="1:9" ht="30" x14ac:dyDescent="0.2">
      <c r="A7" s="1312" t="s">
        <v>71</v>
      </c>
      <c r="B7" s="1313"/>
      <c r="C7" s="1313"/>
      <c r="D7" s="1313"/>
      <c r="E7" s="1313"/>
      <c r="F7" s="1307"/>
      <c r="G7" s="225" t="s">
        <v>18</v>
      </c>
      <c r="H7" s="225" t="s">
        <v>5</v>
      </c>
      <c r="I7" s="192" t="s">
        <v>48</v>
      </c>
    </row>
    <row r="8" spans="1:9" x14ac:dyDescent="0.2">
      <c r="A8" s="1314"/>
      <c r="B8" s="1315"/>
      <c r="C8" s="1315"/>
      <c r="D8" s="1315"/>
      <c r="E8" s="1315"/>
      <c r="F8" s="1309"/>
      <c r="G8" s="242"/>
      <c r="H8" s="243"/>
      <c r="I8" s="244">
        <f t="shared" ref="I8:I14" si="0">G8*H8</f>
        <v>0</v>
      </c>
    </row>
    <row r="9" spans="1:9" x14ac:dyDescent="0.2">
      <c r="A9" s="1310"/>
      <c r="B9" s="1311"/>
      <c r="C9" s="1311"/>
      <c r="D9" s="1311"/>
      <c r="E9" s="1311"/>
      <c r="F9" s="1301"/>
      <c r="G9" s="198"/>
      <c r="H9" s="247"/>
      <c r="I9" s="200">
        <f t="shared" si="0"/>
        <v>0</v>
      </c>
    </row>
    <row r="10" spans="1:9" x14ac:dyDescent="0.2">
      <c r="A10" s="1310"/>
      <c r="B10" s="1311"/>
      <c r="C10" s="1311"/>
      <c r="D10" s="1311"/>
      <c r="E10" s="1311"/>
      <c r="F10" s="1301"/>
      <c r="G10" s="198"/>
      <c r="H10" s="247"/>
      <c r="I10" s="200">
        <f t="shared" si="0"/>
        <v>0</v>
      </c>
    </row>
    <row r="11" spans="1:9" x14ac:dyDescent="0.2">
      <c r="A11" s="1310"/>
      <c r="B11" s="1311"/>
      <c r="C11" s="1311"/>
      <c r="D11" s="1311"/>
      <c r="E11" s="1311"/>
      <c r="F11" s="1301"/>
      <c r="G11" s="198"/>
      <c r="H11" s="247"/>
      <c r="I11" s="200">
        <f t="shared" si="0"/>
        <v>0</v>
      </c>
    </row>
    <row r="12" spans="1:9" x14ac:dyDescent="0.2">
      <c r="A12" s="1310"/>
      <c r="B12" s="1311"/>
      <c r="C12" s="1311"/>
      <c r="D12" s="1311"/>
      <c r="E12" s="1311"/>
      <c r="F12" s="1301"/>
      <c r="G12" s="198"/>
      <c r="H12" s="247"/>
      <c r="I12" s="200">
        <f t="shared" si="0"/>
        <v>0</v>
      </c>
    </row>
    <row r="13" spans="1:9" x14ac:dyDescent="0.2">
      <c r="A13" s="1310"/>
      <c r="B13" s="1311"/>
      <c r="C13" s="1311"/>
      <c r="D13" s="1311"/>
      <c r="E13" s="1311"/>
      <c r="F13" s="1301"/>
      <c r="G13" s="198"/>
      <c r="H13" s="247"/>
      <c r="I13" s="200">
        <f t="shared" si="0"/>
        <v>0</v>
      </c>
    </row>
    <row r="14" spans="1:9" ht="15.75" thickBot="1" x14ac:dyDescent="0.25">
      <c r="A14" s="1304"/>
      <c r="B14" s="1305"/>
      <c r="C14" s="1305"/>
      <c r="D14" s="1305"/>
      <c r="E14" s="1305"/>
      <c r="F14" s="1303"/>
      <c r="G14" s="202"/>
      <c r="H14" s="248"/>
      <c r="I14" s="204">
        <f t="shared" si="0"/>
        <v>0</v>
      </c>
    </row>
    <row r="15" spans="1:9" x14ac:dyDescent="0.2">
      <c r="A15" s="1291" t="s">
        <v>72</v>
      </c>
      <c r="B15" s="1292"/>
      <c r="C15" s="1292"/>
      <c r="D15" s="1292"/>
      <c r="E15" s="1292"/>
      <c r="F15" s="1292"/>
      <c r="G15" s="1292"/>
      <c r="H15" s="1293"/>
      <c r="I15" s="378">
        <f>SUM(I8:I14)</f>
        <v>0</v>
      </c>
    </row>
    <row r="16" spans="1:9" x14ac:dyDescent="0.2">
      <c r="A16" s="206"/>
      <c r="B16" s="215"/>
      <c r="C16" s="215"/>
      <c r="D16" s="215"/>
      <c r="E16" s="215"/>
      <c r="F16" s="215"/>
      <c r="G16" s="215"/>
      <c r="H16" s="215"/>
      <c r="I16" s="230"/>
    </row>
    <row r="17" spans="1:9" x14ac:dyDescent="0.2">
      <c r="A17" s="217" t="s">
        <v>16</v>
      </c>
      <c r="B17" s="188"/>
      <c r="C17" s="188"/>
      <c r="D17" s="188"/>
      <c r="E17" s="188"/>
      <c r="F17" s="188"/>
      <c r="G17" s="188"/>
      <c r="H17" s="188"/>
      <c r="I17" s="218"/>
    </row>
    <row r="18" spans="1:9" ht="25.5" x14ac:dyDescent="0.2">
      <c r="A18" s="1312" t="s">
        <v>17</v>
      </c>
      <c r="B18" s="1313"/>
      <c r="C18" s="1313"/>
      <c r="D18" s="1313"/>
      <c r="E18" s="1307"/>
      <c r="F18" s="225" t="s">
        <v>18</v>
      </c>
      <c r="G18" s="225" t="s">
        <v>73</v>
      </c>
      <c r="H18" s="225" t="s">
        <v>5</v>
      </c>
      <c r="I18" s="211" t="s">
        <v>48</v>
      </c>
    </row>
    <row r="19" spans="1:9" x14ac:dyDescent="0.2">
      <c r="A19" s="1314"/>
      <c r="B19" s="1315"/>
      <c r="C19" s="1315"/>
      <c r="D19" s="1315"/>
      <c r="E19" s="1309"/>
      <c r="F19" s="194"/>
      <c r="G19" s="194"/>
      <c r="H19" s="249"/>
      <c r="I19" s="196">
        <f t="shared" ref="I19:I27" si="1">F19*G19*H19</f>
        <v>0</v>
      </c>
    </row>
    <row r="20" spans="1:9" x14ac:dyDescent="0.2">
      <c r="A20" s="1310"/>
      <c r="B20" s="1311"/>
      <c r="C20" s="1311"/>
      <c r="D20" s="1311"/>
      <c r="E20" s="1301"/>
      <c r="F20" s="198"/>
      <c r="G20" s="198"/>
      <c r="H20" s="247"/>
      <c r="I20" s="200">
        <f t="shared" si="1"/>
        <v>0</v>
      </c>
    </row>
    <row r="21" spans="1:9" x14ac:dyDescent="0.2">
      <c r="A21" s="1310"/>
      <c r="B21" s="1311"/>
      <c r="C21" s="1311"/>
      <c r="D21" s="1311"/>
      <c r="E21" s="1301"/>
      <c r="F21" s="198"/>
      <c r="G21" s="198"/>
      <c r="H21" s="247"/>
      <c r="I21" s="200">
        <f t="shared" si="1"/>
        <v>0</v>
      </c>
    </row>
    <row r="22" spans="1:9" x14ac:dyDescent="0.2">
      <c r="A22" s="1310"/>
      <c r="B22" s="1311"/>
      <c r="C22" s="1311"/>
      <c r="D22" s="1311"/>
      <c r="E22" s="1301"/>
      <c r="F22" s="198"/>
      <c r="G22" s="198"/>
      <c r="H22" s="247"/>
      <c r="I22" s="200">
        <f t="shared" si="1"/>
        <v>0</v>
      </c>
    </row>
    <row r="23" spans="1:9" x14ac:dyDescent="0.2">
      <c r="A23" s="1310"/>
      <c r="B23" s="1311"/>
      <c r="C23" s="1311"/>
      <c r="D23" s="1311"/>
      <c r="E23" s="1301"/>
      <c r="F23" s="198"/>
      <c r="G23" s="198"/>
      <c r="H23" s="247"/>
      <c r="I23" s="200">
        <f t="shared" si="1"/>
        <v>0</v>
      </c>
    </row>
    <row r="24" spans="1:9" x14ac:dyDescent="0.2">
      <c r="A24" s="1310"/>
      <c r="B24" s="1311"/>
      <c r="C24" s="1311"/>
      <c r="D24" s="1311"/>
      <c r="E24" s="1301"/>
      <c r="F24" s="198"/>
      <c r="G24" s="198"/>
      <c r="H24" s="247"/>
      <c r="I24" s="200">
        <f t="shared" si="1"/>
        <v>0</v>
      </c>
    </row>
    <row r="25" spans="1:9" x14ac:dyDescent="0.2">
      <c r="A25" s="1310"/>
      <c r="B25" s="1311"/>
      <c r="C25" s="1311"/>
      <c r="D25" s="1311"/>
      <c r="E25" s="1301"/>
      <c r="F25" s="198"/>
      <c r="G25" s="198"/>
      <c r="H25" s="247"/>
      <c r="I25" s="200">
        <f t="shared" si="1"/>
        <v>0</v>
      </c>
    </row>
    <row r="26" spans="1:9" x14ac:dyDescent="0.2">
      <c r="A26" s="1310"/>
      <c r="B26" s="1311"/>
      <c r="C26" s="1311"/>
      <c r="D26" s="1311"/>
      <c r="E26" s="1301"/>
      <c r="F26" s="198"/>
      <c r="G26" s="198"/>
      <c r="H26" s="247"/>
      <c r="I26" s="200">
        <f t="shared" si="1"/>
        <v>0</v>
      </c>
    </row>
    <row r="27" spans="1:9" ht="15.75" thickBot="1" x14ac:dyDescent="0.25">
      <c r="A27" s="1304"/>
      <c r="B27" s="1305"/>
      <c r="C27" s="1305"/>
      <c r="D27" s="1305"/>
      <c r="E27" s="1303"/>
      <c r="F27" s="202"/>
      <c r="G27" s="202"/>
      <c r="H27" s="248"/>
      <c r="I27" s="204">
        <f t="shared" si="1"/>
        <v>0</v>
      </c>
    </row>
    <row r="28" spans="1:9" x14ac:dyDescent="0.2">
      <c r="A28" s="1291" t="s">
        <v>74</v>
      </c>
      <c r="B28" s="1292"/>
      <c r="C28" s="1292"/>
      <c r="D28" s="1292"/>
      <c r="E28" s="1292"/>
      <c r="F28" s="1292"/>
      <c r="G28" s="1292"/>
      <c r="H28" s="1293"/>
      <c r="I28" s="387">
        <f>SUM(I19:I27)</f>
        <v>0</v>
      </c>
    </row>
    <row r="29" spans="1:9" x14ac:dyDescent="0.2">
      <c r="A29" s="206"/>
      <c r="B29" s="215"/>
      <c r="C29" s="215"/>
      <c r="D29" s="215"/>
      <c r="E29" s="215"/>
      <c r="F29" s="215"/>
      <c r="G29" s="215"/>
      <c r="H29" s="215"/>
      <c r="I29" s="230"/>
    </row>
    <row r="30" spans="1:9" x14ac:dyDescent="0.2">
      <c r="A30" s="217" t="s">
        <v>75</v>
      </c>
      <c r="B30" s="188"/>
      <c r="C30" s="188"/>
      <c r="D30" s="188"/>
      <c r="E30" s="188"/>
      <c r="F30" s="188"/>
      <c r="G30" s="188"/>
      <c r="H30" s="188"/>
      <c r="I30" s="218"/>
    </row>
    <row r="31" spans="1:9" ht="45" x14ac:dyDescent="0.2">
      <c r="A31" s="1312" t="s">
        <v>17</v>
      </c>
      <c r="B31" s="1313"/>
      <c r="C31" s="1313"/>
      <c r="D31" s="1313"/>
      <c r="E31" s="1313"/>
      <c r="F31" s="1307"/>
      <c r="G31" s="191" t="s">
        <v>76</v>
      </c>
      <c r="H31" s="191" t="s">
        <v>5</v>
      </c>
      <c r="I31" s="211" t="s">
        <v>48</v>
      </c>
    </row>
    <row r="32" spans="1:9" x14ac:dyDescent="0.2">
      <c r="A32" s="1314"/>
      <c r="B32" s="1315"/>
      <c r="C32" s="1315"/>
      <c r="D32" s="1315"/>
      <c r="E32" s="1315"/>
      <c r="F32" s="1309"/>
      <c r="G32" s="194"/>
      <c r="H32" s="249"/>
      <c r="I32" s="196">
        <f t="shared" ref="I32:I38" si="2">G32*H32</f>
        <v>0</v>
      </c>
    </row>
    <row r="33" spans="1:9" x14ac:dyDescent="0.2">
      <c r="A33" s="1310"/>
      <c r="B33" s="1311"/>
      <c r="C33" s="1311"/>
      <c r="D33" s="1311"/>
      <c r="E33" s="1311"/>
      <c r="F33" s="1301"/>
      <c r="G33" s="198"/>
      <c r="H33" s="247"/>
      <c r="I33" s="200">
        <f t="shared" si="2"/>
        <v>0</v>
      </c>
    </row>
    <row r="34" spans="1:9" x14ac:dyDescent="0.2">
      <c r="A34" s="1310"/>
      <c r="B34" s="1311"/>
      <c r="C34" s="1311"/>
      <c r="D34" s="1311"/>
      <c r="E34" s="1311"/>
      <c r="F34" s="1301"/>
      <c r="G34" s="198"/>
      <c r="H34" s="247"/>
      <c r="I34" s="200">
        <f t="shared" si="2"/>
        <v>0</v>
      </c>
    </row>
    <row r="35" spans="1:9" x14ac:dyDescent="0.2">
      <c r="A35" s="1310"/>
      <c r="B35" s="1311"/>
      <c r="C35" s="1311"/>
      <c r="D35" s="1311"/>
      <c r="E35" s="1311"/>
      <c r="F35" s="1301"/>
      <c r="G35" s="198"/>
      <c r="H35" s="247"/>
      <c r="I35" s="200">
        <f t="shared" si="2"/>
        <v>0</v>
      </c>
    </row>
    <row r="36" spans="1:9" x14ac:dyDescent="0.2">
      <c r="A36" s="1310"/>
      <c r="B36" s="1311"/>
      <c r="C36" s="1311"/>
      <c r="D36" s="1311"/>
      <c r="E36" s="1311"/>
      <c r="F36" s="1301"/>
      <c r="G36" s="198"/>
      <c r="H36" s="247"/>
      <c r="I36" s="200">
        <f t="shared" si="2"/>
        <v>0</v>
      </c>
    </row>
    <row r="37" spans="1:9" x14ac:dyDescent="0.2">
      <c r="A37" s="1310"/>
      <c r="B37" s="1311"/>
      <c r="C37" s="1311"/>
      <c r="D37" s="1311"/>
      <c r="E37" s="1311"/>
      <c r="F37" s="1301"/>
      <c r="G37" s="198"/>
      <c r="H37" s="247"/>
      <c r="I37" s="200">
        <f t="shared" si="2"/>
        <v>0</v>
      </c>
    </row>
    <row r="38" spans="1:9" ht="15.75" thickBot="1" x14ac:dyDescent="0.25">
      <c r="A38" s="1304"/>
      <c r="B38" s="1305"/>
      <c r="C38" s="1305"/>
      <c r="D38" s="1305"/>
      <c r="E38" s="1305"/>
      <c r="F38" s="1303"/>
      <c r="G38" s="202"/>
      <c r="H38" s="248"/>
      <c r="I38" s="204">
        <f t="shared" si="2"/>
        <v>0</v>
      </c>
    </row>
    <row r="39" spans="1:9" x14ac:dyDescent="0.2">
      <c r="A39" s="1291" t="s">
        <v>77</v>
      </c>
      <c r="B39" s="1292"/>
      <c r="C39" s="1292"/>
      <c r="D39" s="1292"/>
      <c r="E39" s="1292"/>
      <c r="F39" s="1292"/>
      <c r="G39" s="1292"/>
      <c r="H39" s="1293"/>
      <c r="I39" s="378">
        <f>SUM(I32:I38)</f>
        <v>0</v>
      </c>
    </row>
    <row r="40" spans="1:9" x14ac:dyDescent="0.2">
      <c r="A40" s="206"/>
      <c r="B40" s="215"/>
      <c r="C40" s="215"/>
      <c r="D40" s="215"/>
      <c r="E40" s="215"/>
      <c r="F40" s="215"/>
      <c r="G40" s="215"/>
      <c r="H40" s="215"/>
      <c r="I40" s="230"/>
    </row>
    <row r="41" spans="1:9" x14ac:dyDescent="0.2">
      <c r="A41" s="250" t="s">
        <v>78</v>
      </c>
      <c r="B41" s="251"/>
      <c r="C41" s="251"/>
      <c r="D41" s="251"/>
      <c r="E41" s="251"/>
      <c r="F41" s="251"/>
      <c r="G41" s="251"/>
      <c r="H41" s="251"/>
      <c r="I41" s="252"/>
    </row>
    <row r="42" spans="1:9" ht="30" x14ac:dyDescent="0.2">
      <c r="A42" s="224" t="s">
        <v>4</v>
      </c>
      <c r="B42" s="225" t="s">
        <v>12</v>
      </c>
      <c r="C42" s="191" t="s">
        <v>79</v>
      </c>
      <c r="D42" s="1306" t="s">
        <v>80</v>
      </c>
      <c r="E42" s="1307"/>
      <c r="F42" s="225" t="s">
        <v>13</v>
      </c>
      <c r="G42" s="225" t="s">
        <v>14</v>
      </c>
      <c r="H42" s="225" t="s">
        <v>5</v>
      </c>
      <c r="I42" s="211" t="s">
        <v>48</v>
      </c>
    </row>
    <row r="43" spans="1:9" x14ac:dyDescent="0.2">
      <c r="A43" s="193"/>
      <c r="B43" s="194"/>
      <c r="C43" s="194"/>
      <c r="D43" s="1308"/>
      <c r="E43" s="1309"/>
      <c r="F43" s="194"/>
      <c r="G43" s="194"/>
      <c r="H43" s="195"/>
      <c r="I43" s="196">
        <f t="shared" ref="I43:I55" si="3">C43*H43</f>
        <v>0</v>
      </c>
    </row>
    <row r="44" spans="1:9" x14ac:dyDescent="0.2">
      <c r="A44" s="197"/>
      <c r="B44" s="198"/>
      <c r="C44" s="198"/>
      <c r="D44" s="1300"/>
      <c r="E44" s="1301"/>
      <c r="F44" s="198"/>
      <c r="G44" s="198"/>
      <c r="H44" s="199"/>
      <c r="I44" s="200">
        <f t="shared" si="3"/>
        <v>0</v>
      </c>
    </row>
    <row r="45" spans="1:9" x14ac:dyDescent="0.2">
      <c r="A45" s="197"/>
      <c r="B45" s="198"/>
      <c r="C45" s="198"/>
      <c r="D45" s="1300"/>
      <c r="E45" s="1301"/>
      <c r="F45" s="198"/>
      <c r="G45" s="198"/>
      <c r="H45" s="199"/>
      <c r="I45" s="200">
        <f t="shared" si="3"/>
        <v>0</v>
      </c>
    </row>
    <row r="46" spans="1:9" x14ac:dyDescent="0.2">
      <c r="A46" s="197"/>
      <c r="B46" s="198"/>
      <c r="C46" s="198"/>
      <c r="D46" s="1300"/>
      <c r="E46" s="1301"/>
      <c r="F46" s="198"/>
      <c r="G46" s="198"/>
      <c r="H46" s="199"/>
      <c r="I46" s="200">
        <f t="shared" si="3"/>
        <v>0</v>
      </c>
    </row>
    <row r="47" spans="1:9" x14ac:dyDescent="0.2">
      <c r="A47" s="197"/>
      <c r="B47" s="198"/>
      <c r="C47" s="198"/>
      <c r="D47" s="1300"/>
      <c r="E47" s="1301"/>
      <c r="F47" s="198"/>
      <c r="G47" s="198"/>
      <c r="H47" s="199"/>
      <c r="I47" s="200">
        <f t="shared" si="3"/>
        <v>0</v>
      </c>
    </row>
    <row r="48" spans="1:9" x14ac:dyDescent="0.2">
      <c r="A48" s="197"/>
      <c r="B48" s="198"/>
      <c r="C48" s="198"/>
      <c r="D48" s="1300"/>
      <c r="E48" s="1301"/>
      <c r="F48" s="198"/>
      <c r="G48" s="198"/>
      <c r="H48" s="199"/>
      <c r="I48" s="200">
        <f t="shared" si="3"/>
        <v>0</v>
      </c>
    </row>
    <row r="49" spans="1:9" x14ac:dyDescent="0.2">
      <c r="A49" s="197"/>
      <c r="B49" s="198"/>
      <c r="C49" s="198"/>
      <c r="D49" s="1300"/>
      <c r="E49" s="1301"/>
      <c r="F49" s="198"/>
      <c r="G49" s="198"/>
      <c r="H49" s="199"/>
      <c r="I49" s="200">
        <f t="shared" si="3"/>
        <v>0</v>
      </c>
    </row>
    <row r="50" spans="1:9" x14ac:dyDescent="0.2">
      <c r="A50" s="197"/>
      <c r="B50" s="198"/>
      <c r="C50" s="198"/>
      <c r="D50" s="1300"/>
      <c r="E50" s="1301"/>
      <c r="F50" s="198"/>
      <c r="G50" s="198"/>
      <c r="H50" s="199"/>
      <c r="I50" s="200">
        <f t="shared" si="3"/>
        <v>0</v>
      </c>
    </row>
    <row r="51" spans="1:9" x14ac:dyDescent="0.2">
      <c r="A51" s="197"/>
      <c r="B51" s="198"/>
      <c r="C51" s="198"/>
      <c r="D51" s="1300"/>
      <c r="E51" s="1301"/>
      <c r="F51" s="198"/>
      <c r="G51" s="198"/>
      <c r="H51" s="199"/>
      <c r="I51" s="200">
        <f t="shared" si="3"/>
        <v>0</v>
      </c>
    </row>
    <row r="52" spans="1:9" x14ac:dyDescent="0.2">
      <c r="A52" s="197"/>
      <c r="B52" s="198"/>
      <c r="C52" s="198"/>
      <c r="D52" s="1300"/>
      <c r="E52" s="1301"/>
      <c r="F52" s="198"/>
      <c r="G52" s="198"/>
      <c r="H52" s="199"/>
      <c r="I52" s="200">
        <f t="shared" si="3"/>
        <v>0</v>
      </c>
    </row>
    <row r="53" spans="1:9" x14ac:dyDescent="0.2">
      <c r="A53" s="197"/>
      <c r="B53" s="198"/>
      <c r="C53" s="198"/>
      <c r="D53" s="1300"/>
      <c r="E53" s="1301"/>
      <c r="F53" s="198"/>
      <c r="G53" s="198"/>
      <c r="H53" s="199"/>
      <c r="I53" s="200">
        <f t="shared" si="3"/>
        <v>0</v>
      </c>
    </row>
    <row r="54" spans="1:9" x14ac:dyDescent="0.2">
      <c r="A54" s="197"/>
      <c r="B54" s="198"/>
      <c r="C54" s="198"/>
      <c r="D54" s="1300"/>
      <c r="E54" s="1301"/>
      <c r="F54" s="198"/>
      <c r="G54" s="198"/>
      <c r="H54" s="199"/>
      <c r="I54" s="200">
        <f t="shared" si="3"/>
        <v>0</v>
      </c>
    </row>
    <row r="55" spans="1:9" ht="15.75" thickBot="1" x14ac:dyDescent="0.25">
      <c r="A55" s="201"/>
      <c r="B55" s="202"/>
      <c r="C55" s="202"/>
      <c r="D55" s="1302"/>
      <c r="E55" s="1303"/>
      <c r="F55" s="202"/>
      <c r="G55" s="202"/>
      <c r="H55" s="203"/>
      <c r="I55" s="204">
        <f t="shared" si="3"/>
        <v>0</v>
      </c>
    </row>
    <row r="56" spans="1:9" x14ac:dyDescent="0.2">
      <c r="A56" s="1291" t="s">
        <v>81</v>
      </c>
      <c r="B56" s="1292"/>
      <c r="C56" s="1292"/>
      <c r="D56" s="1292"/>
      <c r="E56" s="1292"/>
      <c r="F56" s="1292"/>
      <c r="G56" s="1292"/>
      <c r="H56" s="1293"/>
      <c r="I56" s="378">
        <f>SUM(I43:I55)</f>
        <v>0</v>
      </c>
    </row>
    <row r="57" spans="1:9" x14ac:dyDescent="0.2">
      <c r="A57" s="206"/>
      <c r="B57" s="215"/>
      <c r="C57" s="215"/>
      <c r="D57" s="215"/>
      <c r="E57" s="215"/>
      <c r="F57" s="215"/>
      <c r="G57" s="215"/>
      <c r="H57" s="215"/>
      <c r="I57" s="230"/>
    </row>
    <row r="58" spans="1:9" ht="15.75" thickBot="1" x14ac:dyDescent="0.25">
      <c r="A58" s="145"/>
      <c r="B58" s="142"/>
      <c r="C58" s="142"/>
      <c r="D58" s="142"/>
      <c r="E58" s="142"/>
      <c r="F58" s="142"/>
      <c r="G58" s="142"/>
      <c r="H58" s="259"/>
      <c r="I58" s="341"/>
    </row>
    <row r="59" spans="1:9" ht="15.75" thickTop="1" x14ac:dyDescent="0.2">
      <c r="A59" s="1294" t="s">
        <v>227</v>
      </c>
      <c r="B59" s="1295"/>
      <c r="C59" s="1295"/>
      <c r="D59" s="1295"/>
      <c r="E59" s="1295"/>
      <c r="F59" s="1295"/>
      <c r="G59" s="1295"/>
      <c r="H59" s="1296"/>
      <c r="I59" s="388">
        <f>I56+I39+I28+I15</f>
        <v>0</v>
      </c>
    </row>
    <row r="60" spans="1:9" ht="15.75" thickBot="1" x14ac:dyDescent="0.25">
      <c r="A60" s="1297"/>
      <c r="B60" s="1298"/>
      <c r="C60" s="1298"/>
      <c r="D60" s="1298"/>
      <c r="E60" s="1298"/>
      <c r="F60" s="1298"/>
      <c r="G60" s="1298"/>
      <c r="H60" s="1299"/>
      <c r="I60" s="253"/>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10:F10"/>
    <mergeCell ref="A11:F11"/>
    <mergeCell ref="A12:F12"/>
    <mergeCell ref="A13:F13"/>
    <mergeCell ref="A3:C3"/>
    <mergeCell ref="A7:F7"/>
    <mergeCell ref="A8:F8"/>
    <mergeCell ref="A9:F9"/>
    <mergeCell ref="A20:E20"/>
    <mergeCell ref="A21:E21"/>
    <mergeCell ref="A22:E22"/>
    <mergeCell ref="A23:E23"/>
    <mergeCell ref="A14:F14"/>
    <mergeCell ref="A15:H15"/>
    <mergeCell ref="A18:E18"/>
    <mergeCell ref="A19:E19"/>
    <mergeCell ref="A28:H28"/>
    <mergeCell ref="A31:F31"/>
    <mergeCell ref="A32:F32"/>
    <mergeCell ref="A33:F33"/>
    <mergeCell ref="A24:E24"/>
    <mergeCell ref="A25:E25"/>
    <mergeCell ref="A26:E26"/>
    <mergeCell ref="A27:E27"/>
    <mergeCell ref="A38:F38"/>
    <mergeCell ref="A39:H39"/>
    <mergeCell ref="D42:E42"/>
    <mergeCell ref="D43:E43"/>
    <mergeCell ref="A34:F34"/>
    <mergeCell ref="A35:F35"/>
    <mergeCell ref="A36:F36"/>
    <mergeCell ref="A37:F37"/>
    <mergeCell ref="D48:E48"/>
    <mergeCell ref="D49:E49"/>
    <mergeCell ref="D50:E50"/>
    <mergeCell ref="D51:E51"/>
    <mergeCell ref="D44:E44"/>
    <mergeCell ref="D45:E45"/>
    <mergeCell ref="D46:E46"/>
    <mergeCell ref="D47:E47"/>
    <mergeCell ref="A56:H56"/>
    <mergeCell ref="A59:H59"/>
    <mergeCell ref="A60:H60"/>
    <mergeCell ref="D52:E52"/>
    <mergeCell ref="D53:E53"/>
    <mergeCell ref="D54:E54"/>
    <mergeCell ref="D55:E55"/>
  </mergeCells>
  <phoneticPr fontId="64" type="noConversion"/>
  <pageMargins left="0.57999999999999996" right="0.49" top="1" bottom="1" header="0.5" footer="0.5"/>
  <pageSetup paperSize="9" scale="66"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3"/>
    <pageSetUpPr fitToPage="1"/>
  </sheetPr>
  <dimension ref="A1:H62"/>
  <sheetViews>
    <sheetView zoomScale="75" zoomScaleNormal="75" zoomScaleSheetLayoutView="90" workbookViewId="0">
      <selection activeCell="D19" sqref="D19"/>
    </sheetView>
  </sheetViews>
  <sheetFormatPr defaultRowHeight="15" x14ac:dyDescent="0.2"/>
  <cols>
    <col min="1" max="1" width="8.6640625" customWidth="1"/>
    <col min="2" max="2" width="15.21875" customWidth="1"/>
    <col min="3" max="3" width="14" bestFit="1" customWidth="1"/>
    <col min="4" max="4" width="21.33203125" customWidth="1"/>
    <col min="5" max="5" width="23.21875" customWidth="1"/>
    <col min="6" max="6" width="8.33203125" customWidth="1"/>
    <col min="7" max="7" width="5.44140625" customWidth="1"/>
    <col min="8" max="8" width="12.109375" customWidth="1"/>
  </cols>
  <sheetData>
    <row r="1" spans="1:8" ht="18.75" thickTop="1" x14ac:dyDescent="0.2">
      <c r="A1" s="735" t="s">
        <v>36</v>
      </c>
      <c r="B1" s="254"/>
      <c r="C1" s="254"/>
      <c r="D1" s="254"/>
      <c r="E1" s="254"/>
      <c r="F1" s="254"/>
      <c r="G1" s="254"/>
      <c r="H1" s="255"/>
    </row>
    <row r="2" spans="1:8" ht="15.75" x14ac:dyDescent="0.2">
      <c r="A2" s="367" t="s">
        <v>233</v>
      </c>
      <c r="B2" s="256"/>
      <c r="C2" s="256"/>
      <c r="D2" s="256"/>
      <c r="E2" s="343" t="s">
        <v>242</v>
      </c>
      <c r="F2" s="256"/>
      <c r="G2" s="256"/>
      <c r="H2" s="257"/>
    </row>
    <row r="3" spans="1:8" x14ac:dyDescent="0.2">
      <c r="A3" s="258"/>
      <c r="B3" s="1318" t="s">
        <v>35</v>
      </c>
      <c r="C3" s="1318"/>
      <c r="D3" s="732">
        <f>'Input Data'!$D$24</f>
        <v>0</v>
      </c>
      <c r="E3" s="259" t="s">
        <v>192</v>
      </c>
      <c r="F3" s="733">
        <f>'Input Data'!$D$6</f>
        <v>0</v>
      </c>
      <c r="G3" s="256"/>
      <c r="H3" s="257"/>
    </row>
    <row r="4" spans="1:8" x14ac:dyDescent="0.2">
      <c r="A4" s="260" t="s">
        <v>37</v>
      </c>
      <c r="B4" s="261" t="s">
        <v>4</v>
      </c>
      <c r="C4" s="256" t="s">
        <v>38</v>
      </c>
      <c r="D4" s="262" t="s">
        <v>37</v>
      </c>
      <c r="E4" s="261" t="s">
        <v>4</v>
      </c>
      <c r="F4" s="256" t="s">
        <v>38</v>
      </c>
      <c r="G4" s="256"/>
      <c r="H4" s="257"/>
    </row>
    <row r="5" spans="1:8" x14ac:dyDescent="0.2">
      <c r="A5" s="263" t="s">
        <v>39</v>
      </c>
      <c r="B5" s="264"/>
      <c r="C5" s="264"/>
      <c r="D5" s="259" t="s">
        <v>40</v>
      </c>
      <c r="E5" s="264"/>
      <c r="F5" s="1319"/>
      <c r="G5" s="1320"/>
      <c r="H5" s="1321"/>
    </row>
    <row r="6" spans="1:8" x14ac:dyDescent="0.2">
      <c r="A6" s="263" t="s">
        <v>41</v>
      </c>
      <c r="B6" s="264"/>
      <c r="C6" s="264"/>
      <c r="D6" s="259" t="s">
        <v>42</v>
      </c>
      <c r="E6" s="265"/>
      <c r="F6" s="1319"/>
      <c r="G6" s="1320"/>
      <c r="H6" s="1321"/>
    </row>
    <row r="7" spans="1:8" x14ac:dyDescent="0.2">
      <c r="A7" s="263" t="s">
        <v>43</v>
      </c>
      <c r="B7" s="265"/>
      <c r="C7" s="264"/>
      <c r="D7" s="259" t="s">
        <v>44</v>
      </c>
      <c r="E7" s="265"/>
      <c r="F7" s="1319"/>
      <c r="G7" s="1320"/>
      <c r="H7" s="1321"/>
    </row>
    <row r="8" spans="1:8" ht="15.75" thickBot="1" x14ac:dyDescent="0.25">
      <c r="A8" s="266"/>
      <c r="B8" s="267"/>
      <c r="C8" s="267"/>
      <c r="D8" s="267"/>
      <c r="E8" s="267"/>
      <c r="F8" s="267"/>
      <c r="G8" s="267"/>
      <c r="H8" s="268"/>
    </row>
    <row r="9" spans="1:8" ht="16.5" thickTop="1" thickBot="1" x14ac:dyDescent="0.25">
      <c r="A9" s="391"/>
      <c r="B9" s="391"/>
      <c r="C9" s="391"/>
      <c r="D9" s="391"/>
      <c r="E9" s="391"/>
      <c r="F9" s="391"/>
      <c r="G9" s="391"/>
      <c r="H9" s="391"/>
    </row>
    <row r="10" spans="1:8" ht="15.75" thickTop="1" x14ac:dyDescent="0.2">
      <c r="A10" s="386" t="s">
        <v>140</v>
      </c>
      <c r="B10" s="389"/>
      <c r="C10" s="389"/>
      <c r="D10" s="389"/>
      <c r="E10" s="389"/>
      <c r="F10" s="389"/>
      <c r="G10" s="389"/>
      <c r="H10" s="390"/>
    </row>
    <row r="11" spans="1:8" ht="28.5" x14ac:dyDescent="0.2">
      <c r="A11" s="271" t="s">
        <v>4</v>
      </c>
      <c r="B11" s="272" t="s">
        <v>45</v>
      </c>
      <c r="C11" s="273" t="s">
        <v>29</v>
      </c>
      <c r="D11" s="273" t="s">
        <v>46</v>
      </c>
      <c r="E11" s="274" t="s">
        <v>47</v>
      </c>
      <c r="F11" s="273" t="s">
        <v>5</v>
      </c>
      <c r="G11" s="273" t="s">
        <v>10</v>
      </c>
      <c r="H11" s="275" t="s">
        <v>48</v>
      </c>
    </row>
    <row r="12" spans="1:8" x14ac:dyDescent="0.2">
      <c r="A12" s="276"/>
      <c r="B12" s="277"/>
      <c r="C12" s="278"/>
      <c r="D12" s="278"/>
      <c r="E12" s="278"/>
      <c r="F12" s="279"/>
      <c r="G12" s="278"/>
      <c r="H12" s="280">
        <f t="shared" ref="H12:H20" si="0">F12*G12</f>
        <v>0</v>
      </c>
    </row>
    <row r="13" spans="1:8" x14ac:dyDescent="0.2">
      <c r="A13" s="281"/>
      <c r="B13" s="282"/>
      <c r="C13" s="283"/>
      <c r="D13" s="283"/>
      <c r="E13" s="283"/>
      <c r="F13" s="284"/>
      <c r="G13" s="283"/>
      <c r="H13" s="285">
        <f t="shared" si="0"/>
        <v>0</v>
      </c>
    </row>
    <row r="14" spans="1:8" x14ac:dyDescent="0.2">
      <c r="A14" s="286"/>
      <c r="B14" s="282"/>
      <c r="C14" s="283"/>
      <c r="D14" s="283"/>
      <c r="E14" s="283"/>
      <c r="F14" s="284"/>
      <c r="G14" s="283"/>
      <c r="H14" s="285">
        <f t="shared" si="0"/>
        <v>0</v>
      </c>
    </row>
    <row r="15" spans="1:8" x14ac:dyDescent="0.2">
      <c r="A15" s="286"/>
      <c r="B15" s="282"/>
      <c r="C15" s="283"/>
      <c r="D15" s="283"/>
      <c r="E15" s="283"/>
      <c r="F15" s="284"/>
      <c r="G15" s="283"/>
      <c r="H15" s="285">
        <f t="shared" si="0"/>
        <v>0</v>
      </c>
    </row>
    <row r="16" spans="1:8" x14ac:dyDescent="0.2">
      <c r="A16" s="286"/>
      <c r="B16" s="282"/>
      <c r="C16" s="283"/>
      <c r="D16" s="283"/>
      <c r="E16" s="283"/>
      <c r="F16" s="284"/>
      <c r="G16" s="283"/>
      <c r="H16" s="285">
        <f t="shared" si="0"/>
        <v>0</v>
      </c>
    </row>
    <row r="17" spans="1:8" x14ac:dyDescent="0.2">
      <c r="A17" s="286"/>
      <c r="B17" s="282"/>
      <c r="C17" s="283"/>
      <c r="D17" s="283"/>
      <c r="E17" s="283"/>
      <c r="F17" s="284"/>
      <c r="G17" s="283"/>
      <c r="H17" s="285">
        <f t="shared" si="0"/>
        <v>0</v>
      </c>
    </row>
    <row r="18" spans="1:8" x14ac:dyDescent="0.2">
      <c r="A18" s="286"/>
      <c r="B18" s="282"/>
      <c r="C18" s="283"/>
      <c r="D18" s="283"/>
      <c r="E18" s="283"/>
      <c r="F18" s="284"/>
      <c r="G18" s="283"/>
      <c r="H18" s="285">
        <f t="shared" si="0"/>
        <v>0</v>
      </c>
    </row>
    <row r="19" spans="1:8" x14ac:dyDescent="0.2">
      <c r="A19" s="286"/>
      <c r="B19" s="282"/>
      <c r="C19" s="283"/>
      <c r="D19" s="283"/>
      <c r="E19" s="283"/>
      <c r="F19" s="284"/>
      <c r="G19" s="283"/>
      <c r="H19" s="285">
        <f t="shared" si="0"/>
        <v>0</v>
      </c>
    </row>
    <row r="20" spans="1:8" x14ac:dyDescent="0.2">
      <c r="A20" s="392"/>
      <c r="B20" s="393"/>
      <c r="C20" s="394"/>
      <c r="D20" s="394"/>
      <c r="E20" s="394"/>
      <c r="F20" s="395"/>
      <c r="G20" s="394"/>
      <c r="H20" s="396">
        <f t="shared" si="0"/>
        <v>0</v>
      </c>
    </row>
    <row r="21" spans="1:8" ht="15.75" thickBot="1" x14ac:dyDescent="0.25">
      <c r="A21" s="296"/>
      <c r="B21" s="297"/>
      <c r="C21" s="298"/>
      <c r="D21" s="298"/>
      <c r="E21" s="298"/>
      <c r="F21" s="299"/>
      <c r="G21" s="298"/>
      <c r="H21" s="396">
        <f>F21*G21</f>
        <v>0</v>
      </c>
    </row>
    <row r="22" spans="1:8" x14ac:dyDescent="0.2">
      <c r="A22" s="263"/>
      <c r="B22" s="259"/>
      <c r="C22" s="259"/>
      <c r="D22" s="259"/>
      <c r="E22" s="259"/>
      <c r="F22" s="259"/>
      <c r="G22" s="287" t="s">
        <v>228</v>
      </c>
      <c r="H22" s="404">
        <f>SUM(H12:H21)</f>
        <v>0</v>
      </c>
    </row>
    <row r="23" spans="1:8" ht="15.75" thickBot="1" x14ac:dyDescent="0.25">
      <c r="A23" s="266"/>
      <c r="B23" s="267"/>
      <c r="C23" s="267"/>
      <c r="D23" s="267"/>
      <c r="E23" s="267"/>
      <c r="F23" s="267"/>
      <c r="G23" s="267"/>
      <c r="H23" s="268"/>
    </row>
    <row r="24" spans="1:8" ht="16.5" thickTop="1" thickBot="1" x14ac:dyDescent="0.25">
      <c r="A24" s="391"/>
      <c r="B24" s="391"/>
      <c r="C24" s="391"/>
      <c r="D24" s="391"/>
      <c r="E24" s="391"/>
      <c r="F24" s="391"/>
      <c r="G24" s="391"/>
      <c r="H24" s="391"/>
    </row>
    <row r="25" spans="1:8" ht="15.75" thickTop="1" x14ac:dyDescent="0.2">
      <c r="A25" s="386" t="s">
        <v>297</v>
      </c>
      <c r="B25" s="389"/>
      <c r="C25" s="389"/>
      <c r="D25" s="389"/>
      <c r="E25" s="389"/>
      <c r="F25" s="389"/>
      <c r="G25" s="389"/>
      <c r="H25" s="397"/>
    </row>
    <row r="26" spans="1:8" ht="30" x14ac:dyDescent="0.2">
      <c r="A26" s="291" t="s">
        <v>4</v>
      </c>
      <c r="B26" s="292" t="s">
        <v>45</v>
      </c>
      <c r="C26" s="293" t="s">
        <v>29</v>
      </c>
      <c r="D26" s="293" t="s">
        <v>46</v>
      </c>
      <c r="E26" s="294" t="s">
        <v>47</v>
      </c>
      <c r="F26" s="293" t="s">
        <v>5</v>
      </c>
      <c r="G26" s="293" t="s">
        <v>10</v>
      </c>
      <c r="H26" s="295" t="s">
        <v>48</v>
      </c>
    </row>
    <row r="27" spans="1:8" x14ac:dyDescent="0.2">
      <c r="A27" s="276"/>
      <c r="B27" s="277"/>
      <c r="C27" s="278"/>
      <c r="D27" s="278"/>
      <c r="E27" s="278"/>
      <c r="F27" s="279"/>
      <c r="G27" s="278"/>
      <c r="H27" s="280">
        <f t="shared" ref="H27:H39" si="1">F27*G27</f>
        <v>0</v>
      </c>
    </row>
    <row r="28" spans="1:8" x14ac:dyDescent="0.2">
      <c r="A28" s="281"/>
      <c r="B28" s="282"/>
      <c r="C28" s="283"/>
      <c r="D28" s="283"/>
      <c r="E28" s="283"/>
      <c r="F28" s="284"/>
      <c r="G28" s="283"/>
      <c r="H28" s="285">
        <f t="shared" si="1"/>
        <v>0</v>
      </c>
    </row>
    <row r="29" spans="1:8" x14ac:dyDescent="0.2">
      <c r="A29" s="286"/>
      <c r="B29" s="282"/>
      <c r="C29" s="283"/>
      <c r="D29" s="283"/>
      <c r="E29" s="283"/>
      <c r="F29" s="284"/>
      <c r="G29" s="283"/>
      <c r="H29" s="285">
        <f t="shared" si="1"/>
        <v>0</v>
      </c>
    </row>
    <row r="30" spans="1:8" x14ac:dyDescent="0.2">
      <c r="A30" s="286"/>
      <c r="B30" s="282"/>
      <c r="C30" s="283"/>
      <c r="D30" s="283"/>
      <c r="E30" s="283"/>
      <c r="F30" s="284"/>
      <c r="G30" s="283"/>
      <c r="H30" s="285">
        <f t="shared" si="1"/>
        <v>0</v>
      </c>
    </row>
    <row r="31" spans="1:8" x14ac:dyDescent="0.2">
      <c r="A31" s="286"/>
      <c r="B31" s="282"/>
      <c r="C31" s="283"/>
      <c r="D31" s="283"/>
      <c r="E31" s="283"/>
      <c r="F31" s="284"/>
      <c r="G31" s="283"/>
      <c r="H31" s="285">
        <f t="shared" si="1"/>
        <v>0</v>
      </c>
    </row>
    <row r="32" spans="1:8" x14ac:dyDescent="0.2">
      <c r="A32" s="286"/>
      <c r="B32" s="282"/>
      <c r="C32" s="283"/>
      <c r="D32" s="283"/>
      <c r="E32" s="283"/>
      <c r="F32" s="284"/>
      <c r="G32" s="283"/>
      <c r="H32" s="285">
        <f t="shared" si="1"/>
        <v>0</v>
      </c>
    </row>
    <row r="33" spans="1:8" x14ac:dyDescent="0.2">
      <c r="A33" s="286"/>
      <c r="B33" s="282"/>
      <c r="C33" s="283"/>
      <c r="D33" s="283"/>
      <c r="E33" s="283"/>
      <c r="F33" s="284"/>
      <c r="G33" s="283"/>
      <c r="H33" s="285">
        <f t="shared" si="1"/>
        <v>0</v>
      </c>
    </row>
    <row r="34" spans="1:8" x14ac:dyDescent="0.2">
      <c r="A34" s="286"/>
      <c r="B34" s="282"/>
      <c r="C34" s="283"/>
      <c r="D34" s="283"/>
      <c r="E34" s="283"/>
      <c r="F34" s="284"/>
      <c r="G34" s="283"/>
      <c r="H34" s="285">
        <f t="shared" si="1"/>
        <v>0</v>
      </c>
    </row>
    <row r="35" spans="1:8" x14ac:dyDescent="0.2">
      <c r="A35" s="286"/>
      <c r="B35" s="282"/>
      <c r="C35" s="283"/>
      <c r="D35" s="283"/>
      <c r="E35" s="283"/>
      <c r="F35" s="284"/>
      <c r="G35" s="283"/>
      <c r="H35" s="285">
        <f t="shared" si="1"/>
        <v>0</v>
      </c>
    </row>
    <row r="36" spans="1:8" x14ac:dyDescent="0.2">
      <c r="A36" s="286"/>
      <c r="B36" s="282"/>
      <c r="C36" s="283"/>
      <c r="D36" s="283"/>
      <c r="E36" s="283"/>
      <c r="F36" s="284"/>
      <c r="G36" s="283"/>
      <c r="H36" s="285">
        <f t="shared" si="1"/>
        <v>0</v>
      </c>
    </row>
    <row r="37" spans="1:8" x14ac:dyDescent="0.2">
      <c r="A37" s="286"/>
      <c r="B37" s="282"/>
      <c r="C37" s="283"/>
      <c r="D37" s="283"/>
      <c r="E37" s="283"/>
      <c r="F37" s="284"/>
      <c r="G37" s="283"/>
      <c r="H37" s="285">
        <f t="shared" si="1"/>
        <v>0</v>
      </c>
    </row>
    <row r="38" spans="1:8" x14ac:dyDescent="0.2">
      <c r="A38" s="286"/>
      <c r="B38" s="282"/>
      <c r="C38" s="283"/>
      <c r="D38" s="283"/>
      <c r="E38" s="283"/>
      <c r="F38" s="284"/>
      <c r="G38" s="283"/>
      <c r="H38" s="285">
        <f t="shared" si="1"/>
        <v>0</v>
      </c>
    </row>
    <row r="39" spans="1:8" x14ac:dyDescent="0.2">
      <c r="A39" s="286"/>
      <c r="B39" s="282"/>
      <c r="C39" s="283"/>
      <c r="D39" s="283"/>
      <c r="E39" s="283"/>
      <c r="F39" s="284"/>
      <c r="G39" s="283"/>
      <c r="H39" s="285">
        <f t="shared" si="1"/>
        <v>0</v>
      </c>
    </row>
    <row r="40" spans="1:8" ht="15.75" thickBot="1" x14ac:dyDescent="0.25">
      <c r="A40" s="405"/>
      <c r="B40" s="406"/>
      <c r="C40" s="407"/>
      <c r="D40" s="407"/>
      <c r="E40" s="407"/>
      <c r="F40" s="408"/>
      <c r="G40" s="407"/>
      <c r="H40" s="340">
        <f>F40*G40</f>
        <v>0</v>
      </c>
    </row>
    <row r="41" spans="1:8" x14ac:dyDescent="0.2">
      <c r="A41" s="288"/>
      <c r="B41" s="289"/>
      <c r="C41" s="289"/>
      <c r="D41" s="289"/>
      <c r="E41" s="289"/>
      <c r="F41" s="289"/>
      <c r="G41" s="290" t="s">
        <v>240</v>
      </c>
      <c r="H41" s="404">
        <f>SUM(H27:H40)</f>
        <v>0</v>
      </c>
    </row>
    <row r="42" spans="1:8" x14ac:dyDescent="0.2">
      <c r="A42" s="300"/>
      <c r="B42" s="301"/>
      <c r="C42" s="301"/>
      <c r="D42" s="301"/>
      <c r="E42" s="301"/>
      <c r="F42" s="301"/>
      <c r="G42" s="301"/>
      <c r="H42" s="398"/>
    </row>
    <row r="43" spans="1:8" x14ac:dyDescent="0.2">
      <c r="A43" s="269" t="s">
        <v>298</v>
      </c>
      <c r="B43" s="270"/>
      <c r="C43" s="270"/>
      <c r="D43" s="270"/>
      <c r="E43" s="270"/>
      <c r="F43" s="270"/>
      <c r="G43" s="270"/>
      <c r="H43" s="302"/>
    </row>
    <row r="44" spans="1:8" ht="30" x14ac:dyDescent="0.2">
      <c r="A44" s="291" t="s">
        <v>4</v>
      </c>
      <c r="B44" s="292" t="s">
        <v>45</v>
      </c>
      <c r="C44" s="293" t="s">
        <v>29</v>
      </c>
      <c r="D44" s="293" t="s">
        <v>46</v>
      </c>
      <c r="E44" s="294" t="s">
        <v>47</v>
      </c>
      <c r="F44" s="293" t="s">
        <v>5</v>
      </c>
      <c r="G44" s="293" t="s">
        <v>10</v>
      </c>
      <c r="H44" s="295" t="s">
        <v>48</v>
      </c>
    </row>
    <row r="45" spans="1:8" x14ac:dyDescent="0.2">
      <c r="A45" s="276"/>
      <c r="B45" s="277"/>
      <c r="C45" s="278"/>
      <c r="D45" s="278"/>
      <c r="E45" s="278"/>
      <c r="F45" s="279"/>
      <c r="G45" s="278"/>
      <c r="H45" s="280">
        <f t="shared" ref="H45:H57" si="2">F45*G45</f>
        <v>0</v>
      </c>
    </row>
    <row r="46" spans="1:8" x14ac:dyDescent="0.2">
      <c r="A46" s="281"/>
      <c r="B46" s="282"/>
      <c r="C46" s="283"/>
      <c r="D46" s="283"/>
      <c r="E46" s="283"/>
      <c r="F46" s="284"/>
      <c r="G46" s="283"/>
      <c r="H46" s="285">
        <f t="shared" si="2"/>
        <v>0</v>
      </c>
    </row>
    <row r="47" spans="1:8" x14ac:dyDescent="0.2">
      <c r="A47" s="286"/>
      <c r="B47" s="282"/>
      <c r="C47" s="283"/>
      <c r="D47" s="283"/>
      <c r="E47" s="283"/>
      <c r="F47" s="284"/>
      <c r="G47" s="283"/>
      <c r="H47" s="285">
        <f t="shared" si="2"/>
        <v>0</v>
      </c>
    </row>
    <row r="48" spans="1:8" x14ac:dyDescent="0.2">
      <c r="A48" s="286"/>
      <c r="B48" s="282"/>
      <c r="C48" s="283"/>
      <c r="D48" s="283"/>
      <c r="E48" s="283"/>
      <c r="F48" s="284"/>
      <c r="G48" s="283"/>
      <c r="H48" s="285">
        <f t="shared" si="2"/>
        <v>0</v>
      </c>
    </row>
    <row r="49" spans="1:8" x14ac:dyDescent="0.2">
      <c r="A49" s="286"/>
      <c r="B49" s="282"/>
      <c r="C49" s="283"/>
      <c r="D49" s="283"/>
      <c r="E49" s="283"/>
      <c r="F49" s="284"/>
      <c r="G49" s="283"/>
      <c r="H49" s="285">
        <f t="shared" si="2"/>
        <v>0</v>
      </c>
    </row>
    <row r="50" spans="1:8" x14ac:dyDescent="0.2">
      <c r="A50" s="286"/>
      <c r="B50" s="282"/>
      <c r="C50" s="283"/>
      <c r="D50" s="283"/>
      <c r="E50" s="283"/>
      <c r="F50" s="284"/>
      <c r="G50" s="283"/>
      <c r="H50" s="285">
        <f t="shared" si="2"/>
        <v>0</v>
      </c>
    </row>
    <row r="51" spans="1:8" x14ac:dyDescent="0.2">
      <c r="A51" s="286"/>
      <c r="B51" s="282"/>
      <c r="C51" s="283"/>
      <c r="D51" s="283"/>
      <c r="E51" s="283"/>
      <c r="F51" s="284"/>
      <c r="G51" s="283"/>
      <c r="H51" s="285">
        <f t="shared" si="2"/>
        <v>0</v>
      </c>
    </row>
    <row r="52" spans="1:8" x14ac:dyDescent="0.2">
      <c r="A52" s="286"/>
      <c r="B52" s="282"/>
      <c r="C52" s="283"/>
      <c r="D52" s="283"/>
      <c r="E52" s="283"/>
      <c r="F52" s="284"/>
      <c r="G52" s="283"/>
      <c r="H52" s="285">
        <f t="shared" si="2"/>
        <v>0</v>
      </c>
    </row>
    <row r="53" spans="1:8" x14ac:dyDescent="0.2">
      <c r="A53" s="286"/>
      <c r="B53" s="282"/>
      <c r="C53" s="283"/>
      <c r="D53" s="283"/>
      <c r="E53" s="283"/>
      <c r="F53" s="284"/>
      <c r="G53" s="283"/>
      <c r="H53" s="285">
        <f t="shared" si="2"/>
        <v>0</v>
      </c>
    </row>
    <row r="54" spans="1:8" x14ac:dyDescent="0.2">
      <c r="A54" s="286"/>
      <c r="B54" s="282"/>
      <c r="C54" s="283"/>
      <c r="D54" s="283"/>
      <c r="E54" s="283"/>
      <c r="F54" s="284"/>
      <c r="G54" s="283"/>
      <c r="H54" s="285">
        <f t="shared" si="2"/>
        <v>0</v>
      </c>
    </row>
    <row r="55" spans="1:8" x14ac:dyDescent="0.2">
      <c r="A55" s="286"/>
      <c r="B55" s="282"/>
      <c r="C55" s="283"/>
      <c r="D55" s="283"/>
      <c r="E55" s="283"/>
      <c r="F55" s="284"/>
      <c r="G55" s="283"/>
      <c r="H55" s="285">
        <f t="shared" si="2"/>
        <v>0</v>
      </c>
    </row>
    <row r="56" spans="1:8" x14ac:dyDescent="0.2">
      <c r="A56" s="286"/>
      <c r="B56" s="282"/>
      <c r="C56" s="283"/>
      <c r="D56" s="283"/>
      <c r="E56" s="283"/>
      <c r="F56" s="284"/>
      <c r="G56" s="283"/>
      <c r="H56" s="285">
        <f t="shared" si="2"/>
        <v>0</v>
      </c>
    </row>
    <row r="57" spans="1:8" x14ac:dyDescent="0.2">
      <c r="A57" s="392"/>
      <c r="B57" s="393"/>
      <c r="C57" s="394"/>
      <c r="D57" s="394"/>
      <c r="E57" s="394"/>
      <c r="F57" s="395"/>
      <c r="G57" s="394"/>
      <c r="H57" s="396">
        <f t="shared" si="2"/>
        <v>0</v>
      </c>
    </row>
    <row r="58" spans="1:8" ht="15.75" thickBot="1" x14ac:dyDescent="0.25">
      <c r="A58" s="296"/>
      <c r="B58" s="297"/>
      <c r="C58" s="298"/>
      <c r="D58" s="298"/>
      <c r="E58" s="298"/>
      <c r="F58" s="299"/>
      <c r="G58" s="298"/>
      <c r="H58" s="396">
        <f>F58*G58</f>
        <v>0</v>
      </c>
    </row>
    <row r="59" spans="1:8" ht="15.75" x14ac:dyDescent="0.25">
      <c r="A59" s="263"/>
      <c r="B59" s="259"/>
      <c r="C59" s="259"/>
      <c r="D59" s="259"/>
      <c r="E59" s="259"/>
      <c r="F59" s="259"/>
      <c r="G59" s="287" t="s">
        <v>236</v>
      </c>
      <c r="H59" s="409">
        <f>SUM(H45:H58)</f>
        <v>0</v>
      </c>
    </row>
    <row r="60" spans="1:8" ht="15.75" thickBot="1" x14ac:dyDescent="0.25">
      <c r="A60" s="263"/>
      <c r="B60" s="259"/>
      <c r="C60" s="259"/>
      <c r="D60" s="259"/>
      <c r="E60" s="259"/>
      <c r="F60" s="259"/>
      <c r="G60" s="259"/>
      <c r="H60" s="402"/>
    </row>
    <row r="61" spans="1:8" ht="15.75" thickBot="1" x14ac:dyDescent="0.25">
      <c r="A61" s="399"/>
      <c r="B61" s="400"/>
      <c r="C61" s="400"/>
      <c r="D61" s="400"/>
      <c r="E61" s="400"/>
      <c r="F61" s="400"/>
      <c r="G61" s="401" t="s">
        <v>234</v>
      </c>
      <c r="H61" s="403">
        <f>H41+H59</f>
        <v>0</v>
      </c>
    </row>
    <row r="62"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4" type="noConversion"/>
  <printOptions horizontalCentered="1"/>
  <pageMargins left="0.74803149606299213" right="0.74803149606299213" top="0.78740157480314965" bottom="0.78740157480314965" header="0.51181102362204722" footer="0.51181102362204722"/>
  <pageSetup paperSize="9" scale="66"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Input Data</vt:lpstr>
      <vt:lpstr>Civil Build Tax Invoice</vt:lpstr>
      <vt:lpstr>Scales</vt:lpstr>
      <vt:lpstr>Previous Payments</vt:lpstr>
      <vt:lpstr>Travelling &amp; Subsistence</vt:lpstr>
      <vt:lpstr>Trip Sheet</vt:lpstr>
      <vt:lpstr>Typing, Duplicating, &amp; Printing</vt:lpstr>
      <vt:lpstr>Time Based</vt:lpstr>
      <vt:lpstr>Site staff &amp; Other</vt:lpstr>
      <vt:lpstr>Non Taxable</vt:lpstr>
      <vt:lpstr>Summary A3</vt:lpstr>
      <vt:lpstr>'Civil Build Tax Invoice'!Print_Area</vt:lpstr>
      <vt:lpstr>'Input Data'!Print_Area</vt:lpstr>
      <vt:lpstr>Notes!Print_Area</vt:lpstr>
      <vt:lpstr>'Site staff &amp; Other'!Print_Area</vt:lpstr>
      <vt:lpstr>'Time Based'!Print_Area</vt:lpstr>
      <vt:lpstr>'Travelling &amp; Subsistence'!Print_Area</vt:lpstr>
      <vt:lpstr>'Civil Build Tax Invoice'!Print_Titles</vt:lpstr>
      <vt:lpstr>SCALE_2009B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2011-05-24T18:27:11Z</cp:lastPrinted>
  <dcterms:created xsi:type="dcterms:W3CDTF">2000-04-06T11:32:49Z</dcterms:created>
  <dcterms:modified xsi:type="dcterms:W3CDTF">2015-03-18T12:54:01Z</dcterms:modified>
</cp:coreProperties>
</file>